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tabRatio="556" firstSheet="1" activeTab="1"/>
  </bookViews>
  <sheets>
    <sheet name="SUPERV 01 X MONTOS" sheetId="1" state="hidden" r:id="rId1"/>
    <sheet name="FO-DGOP_DSU-12" sheetId="2" r:id="rId2"/>
    <sheet name="FO-DGOP_DSU-16" sheetId="3" r:id="rId3"/>
  </sheets>
  <definedNames>
    <definedName name="_xlnm.Print_Area" localSheetId="1">'FO-DGOP_DSU-12'!$A$2:$AS$37</definedName>
    <definedName name="_xlnm.Print_Titles" localSheetId="2">'FO-DGOP_DSU-16'!$1:$11</definedName>
    <definedName name="_xlnm.Print_Titles" localSheetId="0">'SUPERV 01 X MONTOS'!$1:$11</definedName>
    <definedName name="Z_016E8200_7860_11D4_B684_90927796E742_.wvu.PrintTitles" localSheetId="2" hidden="1">'FO-DGOP_DSU-16'!$1:$11</definedName>
  </definedNames>
  <calcPr fullCalcOnLoad="1"/>
</workbook>
</file>

<file path=xl/comments1.xml><?xml version="1.0" encoding="utf-8"?>
<comments xmlns="http://schemas.openxmlformats.org/spreadsheetml/2006/main">
  <authors>
    <author>end user</author>
  </authors>
  <commentList>
    <comment ref="B14" authorId="0">
      <text>
        <r>
          <rPr>
            <sz val="8"/>
            <rFont val="Tahoma"/>
            <family val="2"/>
          </rPr>
          <t>ROMERO: PODRAN GENERAR VARIOS RENGLONES SEGÚN EL Nº DE OBRA QUE SE MARQUEN EL PAQUETE (CASO DE AULAS)</t>
        </r>
      </text>
    </comment>
    <comment ref="I14" authorId="0">
      <text>
        <r>
          <rPr>
            <sz val="8"/>
            <rFont val="Tahoma"/>
            <family val="2"/>
          </rPr>
          <t>ROMERO: SE LLENARA CUANDO SE TENGA EL DATO DE LA AMPLIACION DEL CONTRATISTA.</t>
        </r>
      </text>
    </comment>
    <comment ref="J14" authorId="0">
      <text>
        <r>
          <rPr>
            <sz val="8"/>
            <rFont val="Tahoma"/>
            <family val="2"/>
          </rPr>
          <t>ROMERO:  ESTE PODRA VARIAR DEL INICIAL EN FUNCION DEL RANGO EN QUE CAIGA EL MONTO EJERCIDO DEL CONTRATISTA.</t>
        </r>
      </text>
    </comment>
    <comment ref="L14" authorId="0">
      <text>
        <r>
          <rPr>
            <sz val="8"/>
            <rFont val="Tahoma"/>
            <family val="2"/>
          </rPr>
          <t>ROMERO:  SE CALCULARA EL IMPORTE QUE CORRESPONDA A CADA PARTE DEL COBRO TAL COMO LO DESCRIBE CADA COLUMNA PROPIA (20%, 60% Y 20%).</t>
        </r>
      </text>
    </comment>
    <comment ref="P14" authorId="0">
      <text>
        <r>
          <rPr>
            <sz val="8"/>
            <rFont val="Tahoma"/>
            <family val="2"/>
          </rPr>
          <t>ROMERO: SE TOMARA LA DURACION EN DIAS PARA FACILITAR EL COBRO AL NO TNER FRACCIONES DE MES.</t>
        </r>
      </text>
    </comment>
    <comment ref="R14" authorId="0">
      <text>
        <r>
          <rPr>
            <sz val="8"/>
            <rFont val="Tahoma"/>
            <family val="2"/>
          </rPr>
          <t>SE OBTIENE DIVIDIENDO EL 100 % EN EL Nº TOTAL DE DIAS.</t>
        </r>
      </text>
    </comment>
    <comment ref="E26" authorId="0">
      <text>
        <r>
          <rPr>
            <sz val="8"/>
            <rFont val="Tahoma"/>
            <family val="2"/>
          </rPr>
          <t>ROMERO:  SON LOS DIAS QUE ENCIERRA EL PERIODO QUE SE MARCA PARA COBRO: EJEMPLO: DEL 5 AL 31 DE JULIO = 26 DIAS.</t>
        </r>
      </text>
    </comment>
    <comment ref="G26" authorId="0">
      <text>
        <r>
          <rPr>
            <sz val="8"/>
            <rFont val="Tahoma"/>
            <family val="2"/>
          </rPr>
          <t>EL EL QUE SE OBTUVO PARA EL 100 % PERO SE APLICARA AL IMPORTE DEL 60%.</t>
        </r>
      </text>
    </comment>
    <comment ref="I26" authorId="0">
      <text>
        <r>
          <rPr>
            <sz val="8"/>
            <rFont val="Tahoma"/>
            <family val="2"/>
          </rPr>
          <t>ESTE ES EL RESULTADO DE MULTIPLICAR EL Nº DE DIAS POR EL % POR DIA.</t>
        </r>
      </text>
    </comment>
    <comment ref="J26" authorId="0">
      <text>
        <r>
          <rPr>
            <sz val="8"/>
            <rFont val="Tahoma"/>
            <family val="2"/>
          </rPr>
          <t>RESULTA AL MULTIPLICAR EL % APLICABLE POR EL IMPORTE DEL 60% QUE APARECE EN EL DESGLOSE.</t>
        </r>
      </text>
    </comment>
    <comment ref="B45" authorId="0">
      <text>
        <r>
          <rPr>
            <sz val="8"/>
            <rFont val="Tahoma"/>
            <family val="2"/>
          </rPr>
          <t>ROMERO:  ESTE CUADRO SERVIRA PARA TENER SIEMPRE A LA MANO UN RESUMEN DE LOS DATOS DE LOS COBROS DE LA SUPERVISION, DE TAL FORMA QUE LA FIRMA DE LA MISMA NO DEPENDA DE UNA REVISION AL ARCHIVO QUE A VECES NO SE DONDE QUEDO.</t>
        </r>
      </text>
    </comment>
  </commentList>
</comments>
</file>

<file path=xl/comments3.xml><?xml version="1.0" encoding="utf-8"?>
<comments xmlns="http://schemas.openxmlformats.org/spreadsheetml/2006/main">
  <authors>
    <author>Carlos Alberto Cortes Galvan</author>
  </authors>
  <commentList>
    <comment ref="B53" authorId="0">
      <text>
        <r>
          <rPr>
            <b/>
            <sz val="9"/>
            <rFont val="Tahoma"/>
            <family val="2"/>
          </rPr>
          <t>DGOP:  EN CASO DE QUE SE COBRE UNA AMPLIACIÓN SE DEBERÁ AJUSTAR EL AVANCE Y COLOCAR UNA NOTA QUE DIGA: "SE AJUSTA AVANCE POR AMPLIACIÓN" EL HISTÓRICO SE MANTIENE Y SOLO CAMBIA DE ESTA ESTIMACIÓN EN ADELANTE.</t>
        </r>
      </text>
    </comment>
  </commentList>
</comments>
</file>

<file path=xl/sharedStrings.xml><?xml version="1.0" encoding="utf-8"?>
<sst xmlns="http://schemas.openxmlformats.org/spreadsheetml/2006/main" count="232" uniqueCount="185">
  <si>
    <t>DATOS DEL CONTRATISTA</t>
  </si>
  <si>
    <t>DIRECCION RESPONSABLE:</t>
  </si>
  <si>
    <t>R.F.C. :</t>
  </si>
  <si>
    <t>OBRA:</t>
  </si>
  <si>
    <t>REG. O.P.M. :</t>
  </si>
  <si>
    <t>REG. CMIC.:</t>
  </si>
  <si>
    <t>UBICACIÓN:</t>
  </si>
  <si>
    <t>REG. IMSS.:</t>
  </si>
  <si>
    <t>C  O  N  T  R  A  T  O</t>
  </si>
  <si>
    <t>ESTA ESTIMACION</t>
  </si>
  <si>
    <t>FECHAS</t>
  </si>
  <si>
    <t>CONTRATO</t>
  </si>
  <si>
    <t>RECALEND.</t>
  </si>
  <si>
    <t>IMPORTE:</t>
  </si>
  <si>
    <t>INICIO</t>
  </si>
  <si>
    <t>TERMINACION</t>
  </si>
  <si>
    <t>CONCEPTO</t>
  </si>
  <si>
    <t>IMPORTE</t>
  </si>
  <si>
    <t>ACTUAL</t>
  </si>
  <si>
    <t>ANTERIOR</t>
  </si>
  <si>
    <t>ACUMULADO</t>
  </si>
  <si>
    <t>POR EJERCER</t>
  </si>
  <si>
    <t>SUMA:</t>
  </si>
  <si>
    <t>AMPLIACION</t>
  </si>
  <si>
    <t>ESCALATORIA</t>
  </si>
  <si>
    <t>TOTAL</t>
  </si>
  <si>
    <t>IMPORTE NETO:</t>
  </si>
  <si>
    <t>CONTRATISTA</t>
  </si>
  <si>
    <t>SUPERVISOR</t>
  </si>
  <si>
    <t>PERIODO:</t>
  </si>
  <si>
    <t>LEON, GTO.</t>
  </si>
  <si>
    <t>A-301-431-D/0782/01</t>
  </si>
  <si>
    <t>C.N.E.C. 0.5%</t>
  </si>
  <si>
    <t>APORTACIONES VOLUNTARIAS</t>
  </si>
  <si>
    <t>DATOS DEL SUPERVISOR</t>
  </si>
  <si>
    <t>MUNICIPIO DE LEON, GTO.</t>
  </si>
  <si>
    <t>HOJA DE ESTIMACION</t>
  </si>
  <si>
    <t>FORMA</t>
  </si>
  <si>
    <t>E - 2</t>
  </si>
  <si>
    <t>NOMBRE  A.S.I.A. S.A de C.V.</t>
  </si>
  <si>
    <t>ESTIMACION NUM :</t>
  </si>
  <si>
    <t>HOJA :</t>
  </si>
  <si>
    <t>DIRECCION ROSA DE CASTILLA # 108</t>
  </si>
  <si>
    <r>
      <t>CONTRATO:</t>
    </r>
    <r>
      <rPr>
        <sz val="10"/>
        <rFont val="Arial"/>
        <family val="0"/>
      </rPr>
      <t xml:space="preserve"> </t>
    </r>
  </si>
  <si>
    <t>A-400-437-D/0179/99</t>
  </si>
  <si>
    <t>01 SUPERVISION</t>
  </si>
  <si>
    <t>TELEFONOS 14-58-48</t>
  </si>
  <si>
    <t xml:space="preserve">OBRA : </t>
  </si>
  <si>
    <t>RED DE DRENAJE</t>
  </si>
  <si>
    <t>RFC: ASI-98020046-M7</t>
  </si>
  <si>
    <t xml:space="preserve">LOCALIDAD : </t>
  </si>
  <si>
    <t>CASTILLOS VIEJOS</t>
  </si>
  <si>
    <t>REG. O.P.M.: 225/99</t>
  </si>
  <si>
    <t>REG. CMCI.: 4991</t>
  </si>
  <si>
    <t>REG. IMSS.: B-48-76781-10-4</t>
  </si>
  <si>
    <t>$ CONTRATISTA DE LA OBRA: DRENAJE SANITARIO COL. CASTILLOS VIEJOS (SIN IVA)</t>
  </si>
  <si>
    <t>% APLICABLE SUPERVISION</t>
  </si>
  <si>
    <t>$ SUPERVISION</t>
  </si>
  <si>
    <t>$ EJERCIDO CONTRATISTA SIN IVA</t>
  </si>
  <si>
    <t>$ REAL SUPERVISION</t>
  </si>
  <si>
    <t>DESGLOSE DEL COBRO</t>
  </si>
  <si>
    <t>DURACION DE LA OBRA EN DIAS</t>
  </si>
  <si>
    <t>60 % PROCESO</t>
  </si>
  <si>
    <t>CONCEPTO:</t>
  </si>
  <si>
    <t>RESUMEN DE ESTIMACIONES:</t>
  </si>
  <si>
    <t>ESTIMACION NUM.</t>
  </si>
  <si>
    <t xml:space="preserve">IMPORTE </t>
  </si>
  <si>
    <t>IMPORTE ACUMULADO:</t>
  </si>
  <si>
    <t>POR EJERCER:</t>
  </si>
  <si>
    <t>%ESTIMADO:</t>
  </si>
  <si>
    <t>%ACUMULADO:</t>
  </si>
  <si>
    <t>01</t>
  </si>
  <si>
    <t>SUPERVISION EXTERNA</t>
  </si>
  <si>
    <t>BANQUETAS EN CALLE HAROLD GABRIEL TRAMO ANTONIO</t>
  </si>
  <si>
    <t>S013/2001</t>
  </si>
  <si>
    <t>TORRES A BLVD. VASCO DE QUIROGA</t>
  </si>
  <si>
    <t xml:space="preserve">REG. INFONAVIT: </t>
  </si>
  <si>
    <t>PRORROGA</t>
  </si>
  <si>
    <t>R   E   S   U   M   E   N</t>
  </si>
  <si>
    <t>IVA:</t>
  </si>
  <si>
    <t>E  S  T  I  M  A  C  I  O  N  E  S</t>
  </si>
  <si>
    <t>NOMBRE, FIRMA Y SELLO</t>
  </si>
  <si>
    <t>SUPERVISIÓN INTERNA</t>
  </si>
  <si>
    <t>NOMBRE Y FIRMA</t>
  </si>
  <si>
    <t>DIRECCIÓN GENERAL DE OBRA PÚBLICA</t>
  </si>
  <si>
    <t>DIRECTOR GENERAL DE OBRA PÚBLICA</t>
  </si>
  <si>
    <t>% FACTOR</t>
  </si>
  <si>
    <t>% PROCESO</t>
  </si>
  <si>
    <t>ESTIMACION</t>
  </si>
  <si>
    <t>IMPORTE ESTIMACION OBRA</t>
  </si>
  <si>
    <t>IMPORTE ESTIMACION SUPERVISION</t>
  </si>
  <si>
    <t>30 % INICIAL</t>
  </si>
  <si>
    <t>10 % FINAL</t>
  </si>
  <si>
    <t>01/01/2010-31/01/2010</t>
  </si>
  <si>
    <t>01/02/2010-28/02/2010</t>
  </si>
  <si>
    <t>01/10/2009-31/10/2009</t>
  </si>
  <si>
    <t>01/11/2009-30/11/2009</t>
  </si>
  <si>
    <t>01/12/2009-31/12/2009</t>
  </si>
  <si>
    <t>01/03/2010-31/03/2010</t>
  </si>
  <si>
    <t>01/04/2010-30/04/2010</t>
  </si>
  <si>
    <t>CONTRATO ORIGINAL</t>
  </si>
  <si>
    <t>CONTRATO AMPLIACION</t>
  </si>
  <si>
    <t>40 % FINAL</t>
  </si>
  <si>
    <t>CON CARGO AL 30% DEL CONTRATO ORIGINAL</t>
  </si>
  <si>
    <t>CON CARGO AL 60% CONT. ORIGINAL</t>
  </si>
  <si>
    <t>CON CARGO AL 60% CONT. AMPLIACION</t>
  </si>
  <si>
    <t>10F</t>
  </si>
  <si>
    <t>TOTAL CONTRATADO</t>
  </si>
  <si>
    <t>01/05/2010-31/05/2010</t>
  </si>
  <si>
    <t>01/06/2010-30/06/2010</t>
  </si>
  <si>
    <t>CARGO AL FINIQUITO 10% CONT. ORIGINAL</t>
  </si>
  <si>
    <t>CARGO AL FINIQUITO 40% CONT. AMPLIACION</t>
  </si>
  <si>
    <t>01/07/2010-31/07/2010</t>
  </si>
  <si>
    <t>CARGO A CONTRATO ORIGINAL</t>
  </si>
  <si>
    <t>CARGO A CONTRATO AMPLIACION</t>
  </si>
  <si>
    <t>NOMBRE DEL SUPERVISOR</t>
  </si>
  <si>
    <t>DIRECCIÓN</t>
  </si>
  <si>
    <r>
      <t>CONTRATO:</t>
    </r>
    <r>
      <rPr>
        <sz val="10"/>
        <rFont val="Arial"/>
        <family val="2"/>
      </rPr>
      <t xml:space="preserve"> </t>
    </r>
  </si>
  <si>
    <t>A-2510-309-6101-D/0258/2010-S</t>
  </si>
  <si>
    <t>COLONIA</t>
  </si>
  <si>
    <t>SUPERVISION DE PAVIMENTACION DE LA CALLE MAR ADRIATICO TRAMO: GOLFO PERSICO A GOLFO DE TEHUANTEPEC COL. SANTA MARIA DEL GRANJENO (1ra Y 2da ETAPA)</t>
  </si>
  <si>
    <r>
      <t xml:space="preserve">TEL. </t>
    </r>
    <r>
      <rPr>
        <sz val="10"/>
        <rFont val="Arial"/>
        <family val="2"/>
      </rPr>
      <t># ## ## ##</t>
    </r>
    <r>
      <rPr>
        <b/>
        <sz val="10"/>
        <rFont val="Arial"/>
        <family val="2"/>
      </rPr>
      <t xml:space="preserve">   CEL  </t>
    </r>
    <r>
      <rPr>
        <sz val="10"/>
        <rFont val="Arial"/>
        <family val="2"/>
      </rPr>
      <t>044 477 # ## ## ##</t>
    </r>
  </si>
  <si>
    <t>LEON</t>
  </si>
  <si>
    <t>DESGLOCE DEL COBRO</t>
  </si>
  <si>
    <t>% REPORTADO CATORCENAL</t>
  </si>
  <si>
    <t>PARCIAL</t>
  </si>
  <si>
    <t>(60) % PROCESO</t>
  </si>
  <si>
    <t>CONTRATO:</t>
  </si>
  <si>
    <t>POR AMPLIACION:</t>
  </si>
  <si>
    <t>1ra AMPLIACION</t>
  </si>
  <si>
    <t>2da AMPLIACION</t>
  </si>
  <si>
    <t>ESTIMACION:</t>
  </si>
  <si>
    <t>OBSERVACIONES</t>
  </si>
  <si>
    <t>AMPL.:</t>
  </si>
  <si>
    <t>CON CARGO AL 30 % INICIAL.</t>
  </si>
  <si>
    <t>CON CARGO AL 60 % EN PROCESO.</t>
  </si>
  <si>
    <t>CON CARGO AL 10 % FINAL.</t>
  </si>
  <si>
    <t>% FINAL SUP.</t>
  </si>
  <si>
    <t>=</t>
  </si>
  <si>
    <t>SUMA DE AMPLIACIONES:</t>
  </si>
  <si>
    <t>SUMAS:</t>
  </si>
  <si>
    <t>DEL</t>
  </si>
  <si>
    <t>AL</t>
  </si>
  <si>
    <t>02</t>
  </si>
  <si>
    <t>03</t>
  </si>
  <si>
    <t>"SE AJUSTA AVANCE POR AMPLIACIÓN"</t>
  </si>
  <si>
    <t>04</t>
  </si>
  <si>
    <t>OPERACIONES / OBSERVACIONES</t>
  </si>
  <si>
    <t>05</t>
  </si>
  <si>
    <t>REINICIO</t>
  </si>
  <si>
    <t>AVANCE FINANCIERO (%)</t>
  </si>
  <si>
    <t>REV.</t>
  </si>
  <si>
    <t>CÓDIGO:</t>
  </si>
  <si>
    <t>FECHA DE REVISIÓN:</t>
  </si>
  <si>
    <t>SUSPENSIÓN</t>
  </si>
  <si>
    <t>SUBTOTAL:</t>
  </si>
  <si>
    <t>IMPORTE TOTAL (SUMA):</t>
  </si>
  <si>
    <t>NOMBRE COMPLETO</t>
  </si>
  <si>
    <t>ESTIMACIÓN DE SUPERVISIÓN DE OBRA
para persona moral</t>
  </si>
  <si>
    <t>FIDEICOMISO DE OBRAS POR COOPERACIÓN</t>
  </si>
  <si>
    <t>AVANCE FÍSICO (%)</t>
  </si>
  <si>
    <t>DIRECTOR DE ÁREA</t>
  </si>
  <si>
    <t>DIRECTOR GENERAL
FIDOC</t>
  </si>
  <si>
    <t>ING. JUAN HERNÁNDEZ GÓMEZ</t>
  </si>
  <si>
    <t>Calle Pino Suárez No. 203
Col. Centro
C.P. 37000
León, Guanajuato</t>
  </si>
  <si>
    <t>HEGJ 621008 2H1</t>
  </si>
  <si>
    <t>B 48 72790 10</t>
  </si>
  <si>
    <t>ESTIMACIÓN DE SUPERVISIÓN NÚM.</t>
  </si>
  <si>
    <t>FO-DGOP/DSU-12</t>
  </si>
  <si>
    <t>HOJA DE ESTIMACIÓN (Generador)</t>
  </si>
  <si>
    <t>0</t>
  </si>
  <si>
    <t>% APLICABLE SUPERVISIÓN</t>
  </si>
  <si>
    <t>$ SUPERVISIÓN</t>
  </si>
  <si>
    <t>$ EJERCIDO DEL CONTRATISTA SIN I.V.A.</t>
  </si>
  <si>
    <t>IMPORTE ESTIMACIÓN</t>
  </si>
  <si>
    <t>SUPERVISOR EXTERNO</t>
  </si>
  <si>
    <t>SUPERVISOR INTERNO
DIRECCIÓN GENERAL DE OBRA PÚBLICA</t>
  </si>
  <si>
    <t>XXXXX, S.A. DE C.V.</t>
  </si>
  <si>
    <t>I.C. XXXXXXX</t>
  </si>
  <si>
    <t>$ CONTRATISTA DE LA OBRA SIN I.V.A.:</t>
  </si>
  <si>
    <t>$ REAL SUPERVISIÓN</t>
  </si>
  <si>
    <t>FIDEICOMISO POR COOPERACIÓN</t>
  </si>
  <si>
    <t>FO-DGOP/DSU-16</t>
  </si>
  <si>
    <t>SUBDIRECTOR OPERATIVO DEL FIDOC</t>
  </si>
  <si>
    <t>ING. ISRAEL MARTÍNEZ MARTÍNEZ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</si>
</sst>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192" formatCode="0_);\(0\)"/>
    <numFmt numFmtId="193" formatCode="0;[Red]0"/>
    <numFmt numFmtId="194" formatCode="&quot;$&quot;\ #,##0.00"/>
    <numFmt numFmtId="195" formatCode="0.0%"/>
    <numFmt numFmtId="196" formatCode="#,##0.000"/>
    <numFmt numFmtId="197" formatCode="dd\-mm\-yy"/>
    <numFmt numFmtId="198" formatCode="&quot;$&quot;#,##0.00"/>
    <numFmt numFmtId="199" formatCode="0.000"/>
    <numFmt numFmtId="200" formatCode="0.000%"/>
    <numFmt numFmtId="201" formatCode="0.0000%"/>
    <numFmt numFmtId="202" formatCode="0.00000%"/>
    <numFmt numFmtId="203" formatCode="&quot;$&quot;#,##0.000"/>
    <numFmt numFmtId="204" formatCode="0.00\ &quot; X &quot;"/>
    <numFmt numFmtId="205" formatCode="[$-80A]dddd\,\ dd&quot; de &quot;mmmm&quot; de &quot;yyyy"/>
    <numFmt numFmtId="206" formatCode="dd\-mmm\-yy\r"/>
    <numFmt numFmtId="207" formatCode="0.000000%"/>
    <numFmt numFmtId="208" formatCode="00"/>
    <numFmt numFmtId="209" formatCode="[$-80A]hh:mm:ss\ AM/PM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8"/>
      <name val="Arial"/>
      <family val="2"/>
    </font>
    <font>
      <b/>
      <i/>
      <u val="single"/>
      <sz val="14"/>
      <name val="Arial"/>
      <family val="2"/>
    </font>
    <font>
      <b/>
      <sz val="20"/>
      <name val="Americana BT"/>
      <family val="1"/>
    </font>
    <font>
      <b/>
      <sz val="10"/>
      <name val="Americana BT"/>
      <family val="1"/>
    </font>
    <font>
      <sz val="10"/>
      <name val="Americana BT"/>
      <family val="1"/>
    </font>
    <font>
      <sz val="10"/>
      <name val="Times New Roman"/>
      <family val="1"/>
    </font>
    <font>
      <sz val="8"/>
      <name val="Tahoma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4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2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14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33" borderId="12" xfId="0" applyFont="1" applyFill="1" applyBorder="1" applyAlignment="1">
      <alignment horizontal="centerContinuous"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1" fillId="33" borderId="12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/>
    </xf>
    <xf numFmtId="0" fontId="2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 horizontal="center"/>
    </xf>
    <xf numFmtId="19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10" fontId="0" fillId="0" borderId="0" xfId="55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justify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 quotePrefix="1">
      <alignment horizontal="center"/>
    </xf>
    <xf numFmtId="10" fontId="0" fillId="0" borderId="0" xfId="55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0" fontId="0" fillId="0" borderId="0" xfId="55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198" fontId="0" fillId="0" borderId="0" xfId="0" applyNumberForma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55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1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35" borderId="26" xfId="0" applyFont="1" applyFill="1" applyBorder="1" applyAlignment="1" applyProtection="1">
      <alignment horizontal="left" vertical="center"/>
      <protection locked="0"/>
    </xf>
    <xf numFmtId="0" fontId="2" fillId="35" borderId="27" xfId="0" applyFont="1" applyFill="1" applyBorder="1" applyAlignment="1" applyProtection="1">
      <alignment horizontal="left" vertical="center"/>
      <protection locked="0"/>
    </xf>
    <xf numFmtId="0" fontId="2" fillId="35" borderId="22" xfId="0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/>
      <protection locked="0"/>
    </xf>
    <xf numFmtId="0" fontId="5" fillId="35" borderId="30" xfId="0" applyFont="1" applyFill="1" applyBorder="1" applyAlignment="1" applyProtection="1">
      <alignment horizontal="centerContinuous"/>
      <protection locked="0"/>
    </xf>
    <xf numFmtId="0" fontId="5" fillId="35" borderId="31" xfId="0" applyFont="1" applyFill="1" applyBorder="1" applyAlignment="1" applyProtection="1">
      <alignment horizontal="centerContinuous"/>
      <protection locked="0"/>
    </xf>
    <xf numFmtId="0" fontId="5" fillId="35" borderId="32" xfId="0" applyFont="1" applyFill="1" applyBorder="1" applyAlignment="1" applyProtection="1">
      <alignment horizontal="centerContinuous"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3" fillId="35" borderId="28" xfId="0" applyFont="1" applyFill="1" applyBorder="1" applyAlignment="1" applyProtection="1">
      <alignment vertical="center"/>
      <protection locked="0"/>
    </xf>
    <xf numFmtId="0" fontId="3" fillId="35" borderId="20" xfId="0" applyFont="1" applyFill="1" applyBorder="1" applyAlignment="1" applyProtection="1">
      <alignment vertical="center"/>
      <protection locked="0"/>
    </xf>
    <xf numFmtId="0" fontId="3" fillId="35" borderId="23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35" borderId="26" xfId="0" applyFont="1" applyFill="1" applyBorder="1" applyAlignment="1" applyProtection="1">
      <alignment vertical="center"/>
      <protection locked="0"/>
    </xf>
    <xf numFmtId="0" fontId="1" fillId="35" borderId="27" xfId="0" applyFont="1" applyFill="1" applyBorder="1" applyAlignment="1" applyProtection="1">
      <alignment vertical="center"/>
      <protection locked="0"/>
    </xf>
    <xf numFmtId="0" fontId="1" fillId="35" borderId="22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1" fillId="35" borderId="33" xfId="0" applyFont="1" applyFill="1" applyBorder="1" applyAlignment="1" applyProtection="1">
      <alignment vertical="center"/>
      <protection locked="0"/>
    </xf>
    <xf numFmtId="0" fontId="1" fillId="35" borderId="21" xfId="0" applyFont="1" applyFill="1" applyBorder="1" applyAlignment="1" applyProtection="1">
      <alignment vertical="center"/>
      <protection locked="0"/>
    </xf>
    <xf numFmtId="0" fontId="1" fillId="35" borderId="34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194" fontId="1" fillId="0" borderId="0" xfId="0" applyNumberFormat="1" applyFont="1" applyBorder="1" applyAlignment="1" applyProtection="1">
      <alignment/>
      <protection locked="0"/>
    </xf>
    <xf numFmtId="194" fontId="1" fillId="0" borderId="29" xfId="0" applyNumberFormat="1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60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35" xfId="0" applyFont="1" applyBorder="1" applyAlignment="1" applyProtection="1">
      <alignment horizontal="centerContinuous"/>
      <protection/>
    </xf>
    <xf numFmtId="0" fontId="4" fillId="0" borderId="3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34" borderId="0" xfId="53" applyFont="1" applyFill="1" applyProtection="1">
      <alignment/>
      <protection locked="0"/>
    </xf>
    <xf numFmtId="0" fontId="1" fillId="34" borderId="12" xfId="53" applyFont="1" applyFill="1" applyBorder="1" applyAlignment="1" applyProtection="1">
      <alignment horizontal="centerContinuous" vertical="center"/>
      <protection locked="0"/>
    </xf>
    <xf numFmtId="0" fontId="1" fillId="34" borderId="0" xfId="53" applyFont="1" applyFill="1" applyBorder="1" applyAlignment="1" applyProtection="1">
      <alignment horizontal="centerContinuous" vertical="center"/>
      <protection locked="0"/>
    </xf>
    <xf numFmtId="0" fontId="2" fillId="34" borderId="12" xfId="53" applyFont="1" applyFill="1" applyBorder="1" applyAlignment="1" applyProtection="1">
      <alignment vertical="center"/>
      <protection locked="0"/>
    </xf>
    <xf numFmtId="0" fontId="2" fillId="34" borderId="15" xfId="53" applyFont="1" applyFill="1" applyBorder="1" applyAlignment="1" applyProtection="1">
      <alignment vertical="center"/>
      <protection locked="0"/>
    </xf>
    <xf numFmtId="0" fontId="2" fillId="34" borderId="16" xfId="53" applyFont="1" applyFill="1" applyBorder="1" applyAlignment="1" applyProtection="1">
      <alignment vertical="center"/>
      <protection locked="0"/>
    </xf>
    <xf numFmtId="0" fontId="2" fillId="34" borderId="18" xfId="53" applyFont="1" applyFill="1" applyBorder="1" applyAlignment="1" applyProtection="1">
      <alignment vertical="center"/>
      <protection locked="0"/>
    </xf>
    <xf numFmtId="0" fontId="0" fillId="34" borderId="0" xfId="53" applyFont="1" applyFill="1" applyBorder="1" applyAlignment="1" applyProtection="1">
      <alignment horizontal="center" vertical="center"/>
      <protection locked="0"/>
    </xf>
    <xf numFmtId="201" fontId="19" fillId="34" borderId="0" xfId="56" applyNumberFormat="1" applyFont="1" applyFill="1" applyAlignment="1" applyProtection="1">
      <alignment vertical="center"/>
      <protection locked="0"/>
    </xf>
    <xf numFmtId="10" fontId="19" fillId="34" borderId="0" xfId="56" applyNumberFormat="1" applyFont="1" applyFill="1" applyAlignment="1" applyProtection="1">
      <alignment vertical="center"/>
      <protection locked="0"/>
    </xf>
    <xf numFmtId="201" fontId="19" fillId="34" borderId="0" xfId="56" applyNumberFormat="1" applyFont="1" applyFill="1" applyAlignment="1" applyProtection="1">
      <alignment horizontal="center" vertical="center"/>
      <protection locked="0"/>
    </xf>
    <xf numFmtId="201" fontId="20" fillId="34" borderId="0" xfId="56" applyNumberFormat="1" applyFont="1" applyFill="1" applyAlignment="1" applyProtection="1" quotePrefix="1">
      <alignment horizontal="center" vertical="center"/>
      <protection locked="0"/>
    </xf>
    <xf numFmtId="0" fontId="2" fillId="34" borderId="0" xfId="53" applyFont="1" applyFill="1" applyBorder="1" applyAlignment="1" applyProtection="1">
      <alignment horizontal="center" vertic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 locked="0"/>
    </xf>
    <xf numFmtId="0" fontId="19" fillId="34" borderId="0" xfId="53" applyFont="1" applyFill="1" applyAlignment="1" applyProtection="1">
      <alignment horizontal="center" vertical="center"/>
      <protection locked="0"/>
    </xf>
    <xf numFmtId="0" fontId="0" fillId="34" borderId="0" xfId="53" applyFont="1" applyFill="1" applyAlignment="1" applyProtection="1">
      <alignment horizontal="center" vertical="center"/>
      <protection locked="0"/>
    </xf>
    <xf numFmtId="201" fontId="0" fillId="34" borderId="0" xfId="56" applyNumberFormat="1" applyFont="1" applyFill="1" applyAlignment="1" applyProtection="1">
      <alignment horizontal="center" vertical="center"/>
      <protection locked="0"/>
    </xf>
    <xf numFmtId="198" fontId="19" fillId="34" borderId="0" xfId="53" applyNumberFormat="1" applyFont="1" applyFill="1" applyAlignment="1" applyProtection="1">
      <alignment horizontal="center" vertical="center"/>
      <protection locked="0"/>
    </xf>
    <xf numFmtId="0" fontId="0" fillId="34" borderId="0" xfId="53" applyFont="1" applyFill="1" applyBorder="1" applyAlignment="1" applyProtection="1">
      <alignment horizontal="justify" vertical="center"/>
      <protection locked="0"/>
    </xf>
    <xf numFmtId="0" fontId="2" fillId="34" borderId="36" xfId="0" applyFont="1" applyFill="1" applyBorder="1" applyAlignment="1" applyProtection="1">
      <alignment vertical="center"/>
      <protection/>
    </xf>
    <xf numFmtId="0" fontId="2" fillId="34" borderId="37" xfId="53" applyFont="1" applyFill="1" applyBorder="1" applyAlignment="1" applyProtection="1">
      <alignment vertical="center" wrapText="1"/>
      <protection/>
    </xf>
    <xf numFmtId="0" fontId="2" fillId="34" borderId="0" xfId="53" applyFont="1" applyFill="1" applyBorder="1" applyAlignment="1" applyProtection="1">
      <alignment vertical="center"/>
      <protection locked="0"/>
    </xf>
    <xf numFmtId="0" fontId="0" fillId="34" borderId="0" xfId="53" applyFont="1" applyFill="1" applyAlignment="1" applyProtection="1">
      <alignment wrapText="1"/>
      <protection locked="0"/>
    </xf>
    <xf numFmtId="0" fontId="2" fillId="34" borderId="36" xfId="53" applyFont="1" applyFill="1" applyBorder="1" applyAlignment="1" applyProtection="1">
      <alignment horizontal="center" vertical="center"/>
      <protection locked="0"/>
    </xf>
    <xf numFmtId="0" fontId="2" fillId="34" borderId="38" xfId="53" applyFont="1" applyFill="1" applyBorder="1" applyAlignment="1" applyProtection="1">
      <alignment horizontal="center" vertical="center"/>
      <protection locked="0"/>
    </xf>
    <xf numFmtId="0" fontId="0" fillId="34" borderId="0" xfId="53" applyFont="1" applyFill="1" applyAlignment="1" applyProtection="1">
      <alignment vertical="center"/>
      <protection locked="0"/>
    </xf>
    <xf numFmtId="0" fontId="18" fillId="34" borderId="10" xfId="53" applyFont="1" applyFill="1" applyBorder="1" applyAlignment="1" applyProtection="1">
      <alignment horizontal="centerContinuous" vertical="center"/>
      <protection locked="0"/>
    </xf>
    <xf numFmtId="0" fontId="18" fillId="34" borderId="35" xfId="53" applyFont="1" applyFill="1" applyBorder="1" applyAlignment="1" applyProtection="1">
      <alignment horizontal="centerContinuous" vertical="center"/>
      <protection locked="0"/>
    </xf>
    <xf numFmtId="0" fontId="0" fillId="34" borderId="39" xfId="53" applyFont="1" applyFill="1" applyBorder="1" applyAlignment="1" applyProtection="1">
      <alignment horizontal="centerContinuous" vertical="center"/>
      <protection locked="0"/>
    </xf>
    <xf numFmtId="0" fontId="0" fillId="34" borderId="10" xfId="53" applyFont="1" applyFill="1" applyBorder="1" applyAlignment="1" applyProtection="1">
      <alignment vertical="center"/>
      <protection/>
    </xf>
    <xf numFmtId="0" fontId="0" fillId="34" borderId="0" xfId="53" applyFont="1" applyFill="1" applyAlignment="1" applyProtection="1">
      <alignment vertical="center"/>
      <protection/>
    </xf>
    <xf numFmtId="0" fontId="0" fillId="34" borderId="12" xfId="53" applyFont="1" applyFill="1" applyBorder="1" applyAlignment="1" applyProtection="1">
      <alignment vertical="center"/>
      <protection locked="0"/>
    </xf>
    <xf numFmtId="0" fontId="0" fillId="34" borderId="0" xfId="53" applyFont="1" applyFill="1" applyBorder="1" applyAlignment="1" applyProtection="1">
      <alignment vertical="center"/>
      <protection locked="0"/>
    </xf>
    <xf numFmtId="0" fontId="0" fillId="34" borderId="13" xfId="53" applyFont="1" applyFill="1" applyBorder="1" applyAlignment="1" applyProtection="1">
      <alignment vertical="center"/>
      <protection locked="0"/>
    </xf>
    <xf numFmtId="0" fontId="0" fillId="34" borderId="12" xfId="53" applyFont="1" applyFill="1" applyBorder="1" applyAlignment="1" applyProtection="1">
      <alignment vertical="center"/>
      <protection/>
    </xf>
    <xf numFmtId="0" fontId="4" fillId="34" borderId="12" xfId="53" applyFont="1" applyFill="1" applyBorder="1" applyAlignment="1" applyProtection="1">
      <alignment horizontal="centerContinuous" vertical="center"/>
      <protection locked="0"/>
    </xf>
    <xf numFmtId="0" fontId="2" fillId="34" borderId="0" xfId="53" applyFont="1" applyFill="1" applyBorder="1" applyAlignment="1" applyProtection="1">
      <alignment horizontal="centerContinuous" vertical="center"/>
      <protection locked="0"/>
    </xf>
    <xf numFmtId="0" fontId="0" fillId="34" borderId="13" xfId="53" applyFont="1" applyFill="1" applyBorder="1" applyAlignment="1" applyProtection="1">
      <alignment horizontal="centerContinuous" vertical="center"/>
      <protection locked="0"/>
    </xf>
    <xf numFmtId="0" fontId="0" fillId="34" borderId="15" xfId="53" applyFont="1" applyFill="1" applyBorder="1" applyAlignment="1" applyProtection="1">
      <alignment vertical="center"/>
      <protection/>
    </xf>
    <xf numFmtId="0" fontId="0" fillId="34" borderId="40" xfId="53" applyFont="1" applyFill="1" applyBorder="1" applyAlignment="1" applyProtection="1">
      <alignment vertical="center"/>
      <protection locked="0"/>
    </xf>
    <xf numFmtId="0" fontId="2" fillId="34" borderId="15" xfId="53" applyFont="1" applyFill="1" applyBorder="1" applyAlignment="1" applyProtection="1">
      <alignment horizontal="centerContinuous" vertical="center"/>
      <protection locked="0"/>
    </xf>
    <xf numFmtId="0" fontId="2" fillId="34" borderId="16" xfId="53" applyFont="1" applyFill="1" applyBorder="1" applyAlignment="1" applyProtection="1">
      <alignment horizontal="centerContinuous" vertical="center"/>
      <protection locked="0"/>
    </xf>
    <xf numFmtId="0" fontId="2" fillId="34" borderId="18" xfId="53" applyFont="1" applyFill="1" applyBorder="1" applyAlignment="1" applyProtection="1">
      <alignment horizontal="centerContinuous" vertical="center"/>
      <protection locked="0"/>
    </xf>
    <xf numFmtId="0" fontId="2" fillId="34" borderId="0" xfId="53" applyFont="1" applyFill="1" applyAlignment="1" applyProtection="1">
      <alignment vertical="center"/>
      <protection locked="0"/>
    </xf>
    <xf numFmtId="0" fontId="2" fillId="34" borderId="0" xfId="53" applyFont="1" applyFill="1" applyAlignment="1" applyProtection="1">
      <alignment horizontal="center" vertical="center"/>
      <protection locked="0"/>
    </xf>
    <xf numFmtId="0" fontId="9" fillId="34" borderId="0" xfId="53" applyFont="1" applyFill="1" applyAlignment="1" applyProtection="1">
      <alignment horizontal="center" vertical="center"/>
      <protection locked="0"/>
    </xf>
    <xf numFmtId="0" fontId="19" fillId="34" borderId="0" xfId="53" applyFont="1" applyFill="1" applyAlignment="1" applyProtection="1">
      <alignment vertical="center"/>
      <protection locked="0"/>
    </xf>
    <xf numFmtId="198" fontId="19" fillId="34" borderId="0" xfId="53" applyNumberFormat="1" applyFont="1" applyFill="1" applyAlignment="1" applyProtection="1">
      <alignment vertical="center"/>
      <protection locked="0"/>
    </xf>
    <xf numFmtId="198" fontId="0" fillId="34" borderId="0" xfId="53" applyNumberFormat="1" applyFont="1" applyFill="1" applyAlignment="1" applyProtection="1">
      <alignment horizontal="center" vertical="center"/>
      <protection locked="0"/>
    </xf>
    <xf numFmtId="200" fontId="19" fillId="34" borderId="0" xfId="53" applyNumberFormat="1" applyFont="1" applyFill="1" applyAlignment="1" applyProtection="1">
      <alignment horizontal="center" vertical="center"/>
      <protection locked="0"/>
    </xf>
    <xf numFmtId="202" fontId="0" fillId="34" borderId="0" xfId="53" applyNumberFormat="1" applyFont="1" applyFill="1" applyAlignment="1" applyProtection="1">
      <alignment vertical="center"/>
      <protection locked="0"/>
    </xf>
    <xf numFmtId="202" fontId="19" fillId="34" borderId="0" xfId="53" applyNumberFormat="1" applyFont="1" applyFill="1" applyAlignment="1" applyProtection="1">
      <alignment vertical="center"/>
      <protection locked="0"/>
    </xf>
    <xf numFmtId="0" fontId="19" fillId="34" borderId="0" xfId="53" applyFont="1" applyFill="1" applyAlignment="1" applyProtection="1">
      <alignment horizontal="right" vertical="center"/>
      <protection locked="0"/>
    </xf>
    <xf numFmtId="198" fontId="0" fillId="34" borderId="0" xfId="53" applyNumberFormat="1" applyFont="1" applyFill="1" applyAlignment="1" applyProtection="1">
      <alignment vertical="center"/>
      <protection locked="0"/>
    </xf>
    <xf numFmtId="0" fontId="4" fillId="34" borderId="0" xfId="53" applyFont="1" applyFill="1" applyAlignment="1" applyProtection="1">
      <alignment vertical="center"/>
      <protection locked="0"/>
    </xf>
    <xf numFmtId="49" fontId="19" fillId="34" borderId="0" xfId="53" applyNumberFormat="1" applyFont="1" applyFill="1" applyAlignment="1" applyProtection="1">
      <alignment horizontal="center" vertical="center"/>
      <protection locked="0"/>
    </xf>
    <xf numFmtId="2" fontId="19" fillId="34" borderId="0" xfId="53" applyNumberFormat="1" applyFont="1" applyFill="1" applyBorder="1" applyAlignment="1" applyProtection="1">
      <alignment horizontal="center" vertical="center"/>
      <protection locked="0"/>
    </xf>
    <xf numFmtId="49" fontId="19" fillId="34" borderId="0" xfId="53" applyNumberFormat="1" applyFont="1" applyFill="1" applyAlignment="1" applyProtection="1" quotePrefix="1">
      <alignment horizontal="center" vertical="center"/>
      <protection locked="0"/>
    </xf>
    <xf numFmtId="15" fontId="0" fillId="34" borderId="0" xfId="53" applyNumberFormat="1" applyFont="1" applyFill="1" applyAlignment="1" applyProtection="1">
      <alignment horizontal="center" vertical="center"/>
      <protection locked="0"/>
    </xf>
    <xf numFmtId="49" fontId="0" fillId="34" borderId="0" xfId="53" applyNumberFormat="1" applyFont="1" applyFill="1" applyAlignment="1" applyProtection="1">
      <alignment horizontal="center" vertical="center"/>
      <protection locked="0"/>
    </xf>
    <xf numFmtId="44" fontId="0" fillId="34" borderId="0" xfId="53" applyNumberFormat="1" applyFont="1" applyFill="1" applyAlignment="1" applyProtection="1">
      <alignment vertical="center"/>
      <protection locked="0"/>
    </xf>
    <xf numFmtId="0" fontId="19" fillId="34" borderId="36" xfId="53" applyFont="1" applyFill="1" applyBorder="1" applyAlignment="1" applyProtection="1">
      <alignment horizontal="center" vertical="center"/>
      <protection locked="0"/>
    </xf>
    <xf numFmtId="0" fontId="19" fillId="34" borderId="38" xfId="53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19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8" fontId="0" fillId="0" borderId="0" xfId="0" applyNumberFormat="1" applyBorder="1" applyAlignment="1">
      <alignment horizontal="center"/>
    </xf>
    <xf numFmtId="0" fontId="0" fillId="0" borderId="25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0" fontId="0" fillId="0" borderId="33" xfId="0" applyFont="1" applyBorder="1" applyAlignment="1">
      <alignment horizontal="justify" vertical="center"/>
    </xf>
    <xf numFmtId="0" fontId="0" fillId="0" borderId="34" xfId="0" applyFont="1" applyBorder="1" applyAlignment="1">
      <alignment horizontal="justify" vertical="center"/>
    </xf>
    <xf numFmtId="0" fontId="0" fillId="0" borderId="41" xfId="0" applyBorder="1" applyAlignment="1">
      <alignment horizontal="justify" vertical="center"/>
    </xf>
    <xf numFmtId="0" fontId="0" fillId="0" borderId="42" xfId="0" applyBorder="1" applyAlignment="1">
      <alignment horizontal="justify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55" applyNumberFormat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0" fontId="0" fillId="0" borderId="33" xfId="0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0" fillId="0" borderId="0" xfId="0" applyAlignment="1">
      <alignment horizontal="center"/>
    </xf>
    <xf numFmtId="10" fontId="0" fillId="0" borderId="0" xfId="55" applyNumberFormat="1" applyFont="1" applyAlignment="1">
      <alignment horizontal="center" vertical="center"/>
    </xf>
    <xf numFmtId="10" fontId="0" fillId="0" borderId="0" xfId="55" applyNumberFormat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98" fontId="0" fillId="0" borderId="0" xfId="0" applyNumberFormat="1" applyAlignment="1">
      <alignment horizontal="center"/>
    </xf>
    <xf numFmtId="0" fontId="0" fillId="0" borderId="26" xfId="0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Font="1" applyBorder="1" applyAlignment="1">
      <alignment horizontal="justify" vertical="center"/>
    </xf>
    <xf numFmtId="0" fontId="0" fillId="0" borderId="23" xfId="0" applyFont="1" applyBorder="1" applyAlignment="1">
      <alignment horizontal="justify" vertical="center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98" fontId="0" fillId="0" borderId="0" xfId="0" applyNumberFormat="1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0" fontId="2" fillId="35" borderId="26" xfId="0" applyFont="1" applyFill="1" applyBorder="1" applyAlignment="1" applyProtection="1">
      <alignment horizontal="center" vertical="center"/>
      <protection locked="0"/>
    </xf>
    <xf numFmtId="0" fontId="2" fillId="35" borderId="27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14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21" fillId="0" borderId="23" xfId="0" applyFont="1" applyBorder="1" applyAlignment="1" applyProtection="1">
      <alignment horizontal="left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2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192" fontId="2" fillId="36" borderId="26" xfId="0" applyNumberFormat="1" applyFont="1" applyFill="1" applyBorder="1" applyAlignment="1" applyProtection="1">
      <alignment horizontal="center" vertical="center"/>
      <protection locked="0"/>
    </xf>
    <xf numFmtId="192" fontId="2" fillId="36" borderId="27" xfId="0" applyNumberFormat="1" applyFont="1" applyFill="1" applyBorder="1" applyAlignment="1" applyProtection="1">
      <alignment horizontal="center" vertical="center"/>
      <protection locked="0"/>
    </xf>
    <xf numFmtId="192" fontId="2" fillId="36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192" fontId="2" fillId="0" borderId="26" xfId="0" applyNumberFormat="1" applyFont="1" applyBorder="1" applyAlignment="1" applyProtection="1">
      <alignment horizontal="center" vertical="center"/>
      <protection locked="0"/>
    </xf>
    <xf numFmtId="192" fontId="2" fillId="0" borderId="27" xfId="0" applyNumberFormat="1" applyFont="1" applyBorder="1" applyAlignment="1" applyProtection="1">
      <alignment horizontal="center" vertical="center"/>
      <protection locked="0"/>
    </xf>
    <xf numFmtId="192" fontId="2" fillId="0" borderId="22" xfId="0" applyNumberFormat="1" applyFont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27" xfId="0" applyFont="1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10" fontId="2" fillId="0" borderId="26" xfId="0" applyNumberFormat="1" applyFont="1" applyBorder="1" applyAlignment="1" applyProtection="1">
      <alignment horizontal="center" vertical="center"/>
      <protection locked="0"/>
    </xf>
    <xf numFmtId="10" fontId="2" fillId="0" borderId="27" xfId="0" applyNumberFormat="1" applyFont="1" applyBorder="1" applyAlignment="1" applyProtection="1">
      <alignment horizontal="center" vertical="center"/>
      <protection locked="0"/>
    </xf>
    <xf numFmtId="10" fontId="2" fillId="0" borderId="22" xfId="0" applyNumberFormat="1" applyFont="1" applyBorder="1" applyAlignment="1" applyProtection="1">
      <alignment horizontal="center" vertical="center"/>
      <protection locked="0"/>
    </xf>
    <xf numFmtId="15" fontId="1" fillId="0" borderId="26" xfId="0" applyNumberFormat="1" applyFont="1" applyBorder="1" applyAlignment="1" applyProtection="1">
      <alignment horizontal="center" vertical="center"/>
      <protection locked="0"/>
    </xf>
    <xf numFmtId="15" fontId="1" fillId="0" borderId="27" xfId="0" applyNumberFormat="1" applyFont="1" applyBorder="1" applyAlignment="1" applyProtection="1">
      <alignment horizontal="center" vertical="center"/>
      <protection locked="0"/>
    </xf>
    <xf numFmtId="15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175" fontId="1" fillId="0" borderId="0" xfId="0" applyNumberFormat="1" applyFont="1" applyBorder="1" applyAlignment="1" applyProtection="1">
      <alignment horizontal="center"/>
      <protection locked="0"/>
    </xf>
    <xf numFmtId="175" fontId="1" fillId="0" borderId="29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35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194" fontId="1" fillId="0" borderId="20" xfId="0" applyNumberFormat="1" applyFont="1" applyBorder="1" applyAlignment="1" applyProtection="1">
      <alignment horizontal="center" vertical="center"/>
      <protection locked="0"/>
    </xf>
    <xf numFmtId="194" fontId="1" fillId="0" borderId="23" xfId="0" applyNumberFormat="1" applyFont="1" applyBorder="1" applyAlignment="1" applyProtection="1">
      <alignment horizontal="center" vertical="center"/>
      <protection locked="0"/>
    </xf>
    <xf numFmtId="15" fontId="1" fillId="0" borderId="28" xfId="0" applyNumberFormat="1" applyFont="1" applyBorder="1" applyAlignment="1" applyProtection="1">
      <alignment horizontal="center" vertical="center"/>
      <protection locked="0"/>
    </xf>
    <xf numFmtId="15" fontId="1" fillId="0" borderId="20" xfId="0" applyNumberFormat="1" applyFont="1" applyBorder="1" applyAlignment="1" applyProtection="1">
      <alignment horizontal="center" vertical="center"/>
      <protection locked="0"/>
    </xf>
    <xf numFmtId="15" fontId="1" fillId="0" borderId="23" xfId="0" applyNumberFormat="1" applyFont="1" applyBorder="1" applyAlignment="1" applyProtection="1">
      <alignment horizontal="center" vertical="center"/>
      <protection locked="0"/>
    </xf>
    <xf numFmtId="15" fontId="1" fillId="0" borderId="33" xfId="0" applyNumberFormat="1" applyFont="1" applyBorder="1" applyAlignment="1" applyProtection="1">
      <alignment horizontal="center" vertical="center"/>
      <protection locked="0"/>
    </xf>
    <xf numFmtId="15" fontId="1" fillId="0" borderId="21" xfId="0" applyNumberFormat="1" applyFont="1" applyBorder="1" applyAlignment="1" applyProtection="1">
      <alignment horizontal="center" vertical="center"/>
      <protection locked="0"/>
    </xf>
    <xf numFmtId="15" fontId="1" fillId="0" borderId="34" xfId="0" applyNumberFormat="1" applyFont="1" applyBorder="1" applyAlignment="1" applyProtection="1">
      <alignment horizontal="center" vertical="center"/>
      <protection locked="0"/>
    </xf>
    <xf numFmtId="0" fontId="6" fillId="35" borderId="26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94" fontId="1" fillId="0" borderId="0" xfId="0" applyNumberFormat="1" applyFont="1" applyBorder="1" applyAlignment="1" applyProtection="1">
      <alignment horizontal="center" vertical="center"/>
      <protection locked="0"/>
    </xf>
    <xf numFmtId="194" fontId="1" fillId="0" borderId="29" xfId="0" applyNumberFormat="1" applyFont="1" applyBorder="1" applyAlignment="1" applyProtection="1">
      <alignment horizontal="center" vertical="center"/>
      <protection locked="0"/>
    </xf>
    <xf numFmtId="0" fontId="8" fillId="35" borderId="26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94" fontId="3" fillId="0" borderId="0" xfId="0" applyNumberFormat="1" applyFont="1" applyBorder="1" applyAlignment="1" applyProtection="1">
      <alignment horizontal="center" vertical="center"/>
      <protection locked="0"/>
    </xf>
    <xf numFmtId="194" fontId="3" fillId="0" borderId="29" xfId="0" applyNumberFormat="1" applyFont="1" applyBorder="1" applyAlignment="1" applyProtection="1">
      <alignment horizontal="center" vertical="center"/>
      <protection locked="0"/>
    </xf>
    <xf numFmtId="0" fontId="4" fillId="35" borderId="26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198" fontId="1" fillId="0" borderId="0" xfId="0" applyNumberFormat="1" applyFont="1" applyBorder="1" applyAlignment="1" applyProtection="1">
      <alignment horizontal="center"/>
      <protection locked="0"/>
    </xf>
    <xf numFmtId="198" fontId="1" fillId="0" borderId="29" xfId="0" applyNumberFormat="1" applyFont="1" applyBorder="1" applyAlignment="1" applyProtection="1">
      <alignment horizontal="center"/>
      <protection locked="0"/>
    </xf>
    <xf numFmtId="194" fontId="1" fillId="0" borderId="26" xfId="0" applyNumberFormat="1" applyFont="1" applyBorder="1" applyAlignment="1" applyProtection="1">
      <alignment horizontal="center" vertical="center"/>
      <protection locked="0"/>
    </xf>
    <xf numFmtId="194" fontId="0" fillId="0" borderId="27" xfId="0" applyNumberFormat="1" applyBorder="1" applyAlignment="1" applyProtection="1">
      <alignment horizontal="center" vertical="center"/>
      <protection locked="0"/>
    </xf>
    <xf numFmtId="194" fontId="0" fillId="0" borderId="22" xfId="0" applyNumberFormat="1" applyBorder="1" applyAlignment="1" applyProtection="1">
      <alignment horizontal="center" vertical="center"/>
      <protection locked="0"/>
    </xf>
    <xf numFmtId="194" fontId="1" fillId="0" borderId="26" xfId="0" applyNumberFormat="1" applyFont="1" applyBorder="1" applyAlignment="1" applyProtection="1">
      <alignment horizontal="center"/>
      <protection locked="0"/>
    </xf>
    <xf numFmtId="194" fontId="1" fillId="0" borderId="27" xfId="0" applyNumberFormat="1" applyFont="1" applyBorder="1" applyAlignment="1" applyProtection="1">
      <alignment horizontal="center"/>
      <protection locked="0"/>
    </xf>
    <xf numFmtId="194" fontId="1" fillId="0" borderId="22" xfId="0" applyNumberFormat="1" applyFont="1" applyBorder="1" applyAlignment="1" applyProtection="1">
      <alignment horizontal="center"/>
      <protection locked="0"/>
    </xf>
    <xf numFmtId="4" fontId="1" fillId="0" borderId="26" xfId="0" applyNumberFormat="1" applyFon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  <protection locked="0"/>
    </xf>
    <xf numFmtId="4" fontId="0" fillId="0" borderId="22" xfId="0" applyNumberFormat="1" applyBorder="1" applyAlignment="1" applyProtection="1">
      <alignment horizontal="center" vertical="center"/>
      <protection locked="0"/>
    </xf>
    <xf numFmtId="194" fontId="3" fillId="0" borderId="43" xfId="0" applyNumberFormat="1" applyFont="1" applyBorder="1" applyAlignment="1" applyProtection="1">
      <alignment horizontal="center" vertical="center"/>
      <protection locked="0"/>
    </xf>
    <xf numFmtId="194" fontId="3" fillId="0" borderId="44" xfId="0" applyNumberFormat="1" applyFont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5" fillId="34" borderId="35" xfId="0" applyFont="1" applyFill="1" applyBorder="1" applyAlignment="1" applyProtection="1">
      <alignment horizontal="center" vertical="center" wrapText="1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208" fontId="2" fillId="34" borderId="30" xfId="53" applyNumberFormat="1" applyFont="1" applyFill="1" applyBorder="1" applyAlignment="1" applyProtection="1">
      <alignment horizontal="left" vertical="center" wrapText="1"/>
      <protection locked="0"/>
    </xf>
    <xf numFmtId="208" fontId="2" fillId="34" borderId="31" xfId="53" applyNumberFormat="1" applyFont="1" applyFill="1" applyBorder="1" applyAlignment="1" applyProtection="1">
      <alignment horizontal="left" vertical="center" wrapText="1"/>
      <protection locked="0"/>
    </xf>
    <xf numFmtId="208" fontId="2" fillId="34" borderId="32" xfId="53" applyNumberFormat="1" applyFont="1" applyFill="1" applyBorder="1" applyAlignment="1" applyProtection="1">
      <alignment horizontal="left" vertical="center" wrapText="1"/>
      <protection locked="0"/>
    </xf>
    <xf numFmtId="0" fontId="2" fillId="34" borderId="10" xfId="53" applyFont="1" applyFill="1" applyBorder="1" applyAlignment="1" applyProtection="1">
      <alignment horizontal="center" vertical="center"/>
      <protection locked="0"/>
    </xf>
    <xf numFmtId="0" fontId="2" fillId="34" borderId="35" xfId="53" applyFont="1" applyFill="1" applyBorder="1" applyAlignment="1" applyProtection="1">
      <alignment horizontal="center" vertical="center"/>
      <protection locked="0"/>
    </xf>
    <xf numFmtId="0" fontId="2" fillId="34" borderId="39" xfId="53" applyFont="1" applyFill="1" applyBorder="1" applyAlignment="1" applyProtection="1">
      <alignment horizontal="center" vertical="center"/>
      <protection locked="0"/>
    </xf>
    <xf numFmtId="0" fontId="2" fillId="34" borderId="0" xfId="53" applyFont="1" applyFill="1" applyBorder="1" applyAlignment="1" applyProtection="1">
      <alignment horizontal="center" vertic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 locked="0"/>
    </xf>
    <xf numFmtId="0" fontId="2" fillId="34" borderId="45" xfId="0" applyFont="1" applyFill="1" applyBorder="1" applyAlignment="1" applyProtection="1">
      <alignment horizontal="left" vertical="center"/>
      <protection/>
    </xf>
    <xf numFmtId="0" fontId="2" fillId="34" borderId="46" xfId="0" applyFont="1" applyFill="1" applyBorder="1" applyAlignment="1" applyProtection="1">
      <alignment horizontal="left" vertical="center"/>
      <protection/>
    </xf>
    <xf numFmtId="0" fontId="2" fillId="34" borderId="47" xfId="53" applyFont="1" applyFill="1" applyBorder="1" applyAlignment="1" applyProtection="1">
      <alignment horizontal="center" vertical="center" wrapText="1"/>
      <protection/>
    </xf>
    <xf numFmtId="0" fontId="2" fillId="34" borderId="48" xfId="53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49" fontId="2" fillId="34" borderId="49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49" fontId="2" fillId="34" borderId="19" xfId="53" applyNumberFormat="1" applyFont="1" applyFill="1" applyBorder="1" applyAlignment="1" applyProtection="1">
      <alignment horizontal="center" vertical="center" wrapText="1"/>
      <protection/>
    </xf>
    <xf numFmtId="49" fontId="2" fillId="34" borderId="50" xfId="53" applyNumberFormat="1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2" fillId="34" borderId="12" xfId="53" applyFont="1" applyFill="1" applyBorder="1" applyAlignment="1" applyProtection="1">
      <alignment horizontal="center" vertical="center"/>
      <protection locked="0"/>
    </xf>
    <xf numFmtId="0" fontId="2" fillId="34" borderId="15" xfId="53" applyFont="1" applyFill="1" applyBorder="1" applyAlignment="1" applyProtection="1">
      <alignment horizontal="center" vertical="center"/>
      <protection locked="0"/>
    </xf>
    <xf numFmtId="0" fontId="2" fillId="34" borderId="16" xfId="53" applyFont="1" applyFill="1" applyBorder="1" applyAlignment="1" applyProtection="1">
      <alignment horizontal="center" vertical="center"/>
      <protection locked="0"/>
    </xf>
    <xf numFmtId="0" fontId="2" fillId="34" borderId="18" xfId="53" applyFont="1" applyFill="1" applyBorder="1" applyAlignment="1" applyProtection="1">
      <alignment horizontal="center" vertical="center"/>
      <protection locked="0"/>
    </xf>
    <xf numFmtId="0" fontId="2" fillId="34" borderId="10" xfId="53" applyFont="1" applyFill="1" applyBorder="1" applyAlignment="1" applyProtection="1">
      <alignment horizontal="center" vertical="center" wrapText="1"/>
      <protection locked="0"/>
    </xf>
    <xf numFmtId="0" fontId="2" fillId="34" borderId="39" xfId="53" applyFont="1" applyFill="1" applyBorder="1" applyAlignment="1" applyProtection="1">
      <alignment horizontal="center" vertical="center" wrapText="1"/>
      <protection locked="0"/>
    </xf>
    <xf numFmtId="0" fontId="2" fillId="34" borderId="12" xfId="53" applyFont="1" applyFill="1" applyBorder="1" applyAlignment="1" applyProtection="1">
      <alignment horizontal="center" vertical="center" wrapText="1"/>
      <protection locked="0"/>
    </xf>
    <xf numFmtId="0" fontId="2" fillId="34" borderId="13" xfId="53" applyFont="1" applyFill="1" applyBorder="1" applyAlignment="1" applyProtection="1">
      <alignment horizontal="center" vertical="center" wrapText="1"/>
      <protection locked="0"/>
    </xf>
    <xf numFmtId="0" fontId="2" fillId="34" borderId="15" xfId="53" applyFont="1" applyFill="1" applyBorder="1" applyAlignment="1" applyProtection="1">
      <alignment horizontal="center" vertical="center" wrapText="1"/>
      <protection locked="0"/>
    </xf>
    <xf numFmtId="0" fontId="2" fillId="34" borderId="18" xfId="53" applyFont="1" applyFill="1" applyBorder="1" applyAlignment="1" applyProtection="1">
      <alignment horizontal="center" vertical="center" wrapText="1"/>
      <protection locked="0"/>
    </xf>
    <xf numFmtId="0" fontId="2" fillId="34" borderId="11" xfId="53" applyFont="1" applyFill="1" applyBorder="1" applyAlignment="1" applyProtection="1">
      <alignment horizontal="center" vertical="center" wrapText="1"/>
      <protection locked="0"/>
    </xf>
    <xf numFmtId="0" fontId="2" fillId="34" borderId="17" xfId="53" applyFont="1" applyFill="1" applyBorder="1" applyAlignment="1" applyProtection="1">
      <alignment horizontal="center" vertical="center" wrapText="1"/>
      <protection locked="0"/>
    </xf>
    <xf numFmtId="0" fontId="2" fillId="34" borderId="14" xfId="53" applyFont="1" applyFill="1" applyBorder="1" applyAlignment="1" applyProtection="1">
      <alignment horizontal="center" vertical="center" wrapText="1"/>
      <protection locked="0"/>
    </xf>
    <xf numFmtId="0" fontId="2" fillId="34" borderId="30" xfId="53" applyFont="1" applyFill="1" applyBorder="1" applyAlignment="1" applyProtection="1">
      <alignment horizontal="center" vertical="center"/>
      <protection locked="0"/>
    </xf>
    <xf numFmtId="0" fontId="2" fillId="34" borderId="31" xfId="53" applyFont="1" applyFill="1" applyBorder="1" applyAlignment="1" applyProtection="1">
      <alignment horizontal="center" vertical="center"/>
      <protection locked="0"/>
    </xf>
    <xf numFmtId="0" fontId="2" fillId="34" borderId="32" xfId="53" applyFont="1" applyFill="1" applyBorder="1" applyAlignment="1" applyProtection="1">
      <alignment horizontal="center" vertical="center"/>
      <protection locked="0"/>
    </xf>
    <xf numFmtId="0" fontId="2" fillId="34" borderId="45" xfId="53" applyFont="1" applyFill="1" applyBorder="1" applyAlignment="1" applyProtection="1">
      <alignment horizontal="center" vertical="center"/>
      <protection locked="0"/>
    </xf>
    <xf numFmtId="0" fontId="2" fillId="34" borderId="51" xfId="53" applyFont="1" applyFill="1" applyBorder="1" applyAlignment="1" applyProtection="1">
      <alignment horizontal="center" vertical="center"/>
      <protection locked="0"/>
    </xf>
    <xf numFmtId="200" fontId="19" fillId="34" borderId="0" xfId="53" applyNumberFormat="1" applyFont="1" applyFill="1" applyAlignment="1" applyProtection="1">
      <alignment horizontal="center" vertical="center"/>
      <protection locked="0"/>
    </xf>
    <xf numFmtId="198" fontId="19" fillId="34" borderId="0" xfId="53" applyNumberFormat="1" applyFont="1" applyFill="1" applyAlignment="1" applyProtection="1">
      <alignment horizontal="center" vertical="center"/>
      <protection locked="0"/>
    </xf>
    <xf numFmtId="10" fontId="19" fillId="34" borderId="0" xfId="56" applyNumberFormat="1" applyFont="1" applyFill="1" applyAlignment="1" applyProtection="1">
      <alignment horizontal="center" vertical="center"/>
      <protection locked="0"/>
    </xf>
    <xf numFmtId="0" fontId="2" fillId="34" borderId="11" xfId="53" applyFont="1" applyFill="1" applyBorder="1" applyAlignment="1" applyProtection="1">
      <alignment horizontal="center" vertical="center"/>
      <protection locked="0"/>
    </xf>
    <xf numFmtId="0" fontId="2" fillId="34" borderId="14" xfId="53" applyFont="1" applyFill="1" applyBorder="1" applyAlignment="1" applyProtection="1">
      <alignment horizontal="center" vertical="center"/>
      <protection locked="0"/>
    </xf>
    <xf numFmtId="0" fontId="5" fillId="34" borderId="30" xfId="53" applyFont="1" applyFill="1" applyBorder="1" applyAlignment="1" applyProtection="1">
      <alignment horizontal="center" vertical="center"/>
      <protection locked="0"/>
    </xf>
    <xf numFmtId="0" fontId="5" fillId="34" borderId="31" xfId="53" applyFont="1" applyFill="1" applyBorder="1" applyAlignment="1" applyProtection="1">
      <alignment horizontal="center" vertical="center"/>
      <protection locked="0"/>
    </xf>
    <xf numFmtId="0" fontId="5" fillId="34" borderId="32" xfId="53" applyFont="1" applyFill="1" applyBorder="1" applyAlignment="1" applyProtection="1">
      <alignment horizontal="center" vertical="center"/>
      <protection locked="0"/>
    </xf>
    <xf numFmtId="0" fontId="5" fillId="34" borderId="28" xfId="53" applyFont="1" applyFill="1" applyBorder="1" applyAlignment="1" applyProtection="1">
      <alignment horizontal="center" vertical="center"/>
      <protection locked="0"/>
    </xf>
    <xf numFmtId="0" fontId="5" fillId="34" borderId="23" xfId="53" applyFont="1" applyFill="1" applyBorder="1" applyAlignment="1" applyProtection="1">
      <alignment horizontal="center" vertical="center"/>
      <protection locked="0"/>
    </xf>
    <xf numFmtId="0" fontId="5" fillId="34" borderId="33" xfId="53" applyFont="1" applyFill="1" applyBorder="1" applyAlignment="1" applyProtection="1">
      <alignment horizontal="center" vertical="center"/>
      <protection locked="0"/>
    </xf>
    <xf numFmtId="0" fontId="5" fillId="34" borderId="34" xfId="53" applyFont="1" applyFill="1" applyBorder="1" applyAlignment="1" applyProtection="1">
      <alignment horizontal="center" vertical="center"/>
      <protection locked="0"/>
    </xf>
    <xf numFmtId="0" fontId="0" fillId="34" borderId="0" xfId="53" applyFont="1" applyFill="1" applyAlignment="1" applyProtection="1">
      <alignment horizontal="center" vertical="center"/>
      <protection locked="0"/>
    </xf>
    <xf numFmtId="204" fontId="0" fillId="34" borderId="0" xfId="53" applyNumberFormat="1" applyFont="1" applyFill="1" applyAlignment="1" applyProtection="1" quotePrefix="1">
      <alignment horizontal="right" vertical="center"/>
      <protection locked="0"/>
    </xf>
    <xf numFmtId="178" fontId="0" fillId="34" borderId="0" xfId="49" applyFont="1" applyFill="1" applyAlignment="1" applyProtection="1">
      <alignment horizontal="center" vertical="center"/>
      <protection locked="0"/>
    </xf>
    <xf numFmtId="204" fontId="9" fillId="34" borderId="0" xfId="53" applyNumberFormat="1" applyFont="1" applyFill="1" applyAlignment="1" applyProtection="1" quotePrefix="1">
      <alignment horizontal="right" vertical="center"/>
      <protection locked="0"/>
    </xf>
    <xf numFmtId="178" fontId="9" fillId="34" borderId="0" xfId="49" applyFont="1" applyFill="1" applyAlignment="1" applyProtection="1">
      <alignment horizontal="center" vertical="center"/>
      <protection locked="0"/>
    </xf>
    <xf numFmtId="201" fontId="0" fillId="34" borderId="0" xfId="56" applyNumberFormat="1" applyFont="1" applyFill="1" applyAlignment="1" applyProtection="1">
      <alignment horizontal="center" vertical="center"/>
      <protection locked="0"/>
    </xf>
    <xf numFmtId="0" fontId="19" fillId="34" borderId="0" xfId="53" applyFont="1" applyFill="1" applyAlignment="1" applyProtection="1">
      <alignment horizontal="center" vertical="center"/>
      <protection locked="0"/>
    </xf>
    <xf numFmtId="0" fontId="19" fillId="34" borderId="45" xfId="53" applyFont="1" applyFill="1" applyBorder="1" applyAlignment="1" applyProtection="1">
      <alignment horizontal="center" vertical="center"/>
      <protection locked="0"/>
    </xf>
    <xf numFmtId="0" fontId="19" fillId="34" borderId="51" xfId="53" applyFont="1" applyFill="1" applyBorder="1" applyAlignment="1" applyProtection="1">
      <alignment horizontal="center" vertical="center"/>
      <protection locked="0"/>
    </xf>
    <xf numFmtId="0" fontId="0" fillId="34" borderId="0" xfId="53" applyFont="1" applyFill="1" applyAlignment="1" applyProtection="1">
      <alignment horizontal="center" vertical="center" wrapText="1"/>
      <protection locked="0"/>
    </xf>
    <xf numFmtId="0" fontId="0" fillId="34" borderId="0" xfId="53" applyFont="1" applyFill="1" applyBorder="1" applyAlignment="1" applyProtection="1">
      <alignment horizontal="center"/>
      <protection locked="0"/>
    </xf>
    <xf numFmtId="0" fontId="0" fillId="34" borderId="21" xfId="53" applyFont="1" applyFill="1" applyBorder="1" applyAlignment="1" applyProtection="1">
      <alignment horizontal="center"/>
      <protection locked="0"/>
    </xf>
    <xf numFmtId="0" fontId="19" fillId="34" borderId="0" xfId="53" applyFont="1" applyFill="1" applyBorder="1" applyAlignment="1" applyProtection="1">
      <alignment horizontal="center" vertical="center"/>
      <protection locked="0"/>
    </xf>
    <xf numFmtId="198" fontId="19" fillId="34" borderId="0" xfId="53" applyNumberFormat="1" applyFont="1" applyFill="1" applyBorder="1" applyAlignment="1" applyProtection="1">
      <alignment horizontal="center" vertical="center"/>
      <protection locked="0"/>
    </xf>
    <xf numFmtId="2" fontId="19" fillId="34" borderId="0" xfId="53" applyNumberFormat="1" applyFont="1" applyFill="1" applyBorder="1" applyAlignment="1" applyProtection="1">
      <alignment horizontal="center" vertical="center"/>
      <protection locked="0"/>
    </xf>
    <xf numFmtId="0" fontId="19" fillId="34" borderId="10" xfId="53" applyFont="1" applyFill="1" applyBorder="1" applyAlignment="1" applyProtection="1">
      <alignment horizontal="center" vertical="center"/>
      <protection locked="0"/>
    </xf>
    <xf numFmtId="0" fontId="19" fillId="34" borderId="35" xfId="53" applyFont="1" applyFill="1" applyBorder="1" applyAlignment="1" applyProtection="1">
      <alignment horizontal="center" vertical="center"/>
      <protection locked="0"/>
    </xf>
    <xf numFmtId="0" fontId="19" fillId="34" borderId="39" xfId="53" applyFont="1" applyFill="1" applyBorder="1" applyAlignment="1" applyProtection="1">
      <alignment horizontal="center" vertical="center"/>
      <protection locked="0"/>
    </xf>
    <xf numFmtId="0" fontId="19" fillId="34" borderId="15" xfId="53" applyFont="1" applyFill="1" applyBorder="1" applyAlignment="1" applyProtection="1">
      <alignment horizontal="center" vertical="center"/>
      <protection locked="0"/>
    </xf>
    <xf numFmtId="0" fontId="19" fillId="34" borderId="16" xfId="53" applyFont="1" applyFill="1" applyBorder="1" applyAlignment="1" applyProtection="1">
      <alignment horizontal="center" vertical="center"/>
      <protection locked="0"/>
    </xf>
    <xf numFmtId="0" fontId="19" fillId="34" borderId="18" xfId="53" applyFont="1" applyFill="1" applyBorder="1" applyAlignment="1" applyProtection="1">
      <alignment horizontal="center" vertical="center"/>
      <protection locked="0"/>
    </xf>
    <xf numFmtId="2" fontId="61" fillId="34" borderId="0" xfId="53" applyNumberFormat="1" applyFont="1" applyFill="1" applyBorder="1" applyAlignment="1" applyProtection="1">
      <alignment horizontal="center" vertical="center"/>
      <protection locked="0"/>
    </xf>
    <xf numFmtId="198" fontId="0" fillId="34" borderId="0" xfId="53" applyNumberFormat="1" applyFont="1" applyFill="1" applyBorder="1" applyAlignment="1" applyProtection="1">
      <alignment horizontal="center" vertical="center"/>
      <protection locked="0"/>
    </xf>
    <xf numFmtId="14" fontId="2" fillId="34" borderId="37" xfId="53" applyNumberFormat="1" applyFont="1" applyFill="1" applyBorder="1" applyAlignment="1" applyProtection="1">
      <alignment horizontal="center" vertical="center" wrapText="1"/>
      <protection/>
    </xf>
    <xf numFmtId="0" fontId="2" fillId="34" borderId="38" xfId="53" applyFont="1" applyFill="1" applyBorder="1" applyAlignment="1" applyProtection="1">
      <alignment horizontal="center" vertical="center" wrapText="1"/>
      <protection/>
    </xf>
    <xf numFmtId="0" fontId="2" fillId="34" borderId="10" xfId="53" applyFont="1" applyFill="1" applyBorder="1" applyAlignment="1" applyProtection="1">
      <alignment horizontal="left" vertical="center"/>
      <protection locked="0"/>
    </xf>
    <xf numFmtId="0" fontId="2" fillId="34" borderId="35" xfId="53" applyFont="1" applyFill="1" applyBorder="1" applyAlignment="1" applyProtection="1">
      <alignment horizontal="left" vertical="center"/>
      <protection locked="0"/>
    </xf>
    <xf numFmtId="0" fontId="0" fillId="34" borderId="35" xfId="53" applyFont="1" applyFill="1" applyBorder="1" applyAlignment="1" applyProtection="1">
      <alignment horizontal="left" vertical="center"/>
      <protection locked="0"/>
    </xf>
    <xf numFmtId="0" fontId="0" fillId="34" borderId="39" xfId="53" applyFont="1" applyFill="1" applyBorder="1" applyAlignment="1" applyProtection="1">
      <alignment horizontal="left" vertical="center"/>
      <protection locked="0"/>
    </xf>
    <xf numFmtId="0" fontId="2" fillId="34" borderId="12" xfId="53" applyFont="1" applyFill="1" applyBorder="1" applyAlignment="1" applyProtection="1">
      <alignment horizontal="left" vertical="center"/>
      <protection locked="0"/>
    </xf>
    <xf numFmtId="0" fontId="2" fillId="34" borderId="0" xfId="53" applyFont="1" applyFill="1" applyBorder="1" applyAlignment="1" applyProtection="1">
      <alignment horizontal="left" vertical="center"/>
      <protection locked="0"/>
    </xf>
    <xf numFmtId="0" fontId="9" fillId="34" borderId="0" xfId="53" applyFont="1" applyFill="1" applyBorder="1" applyAlignment="1" applyProtection="1">
      <alignment horizontal="left" vertical="center" wrapText="1"/>
      <protection locked="0"/>
    </xf>
    <xf numFmtId="0" fontId="9" fillId="34" borderId="13" xfId="53" applyFont="1" applyFill="1" applyBorder="1" applyAlignment="1" applyProtection="1">
      <alignment horizontal="left" vertical="center" wrapText="1"/>
      <protection locked="0"/>
    </xf>
    <xf numFmtId="0" fontId="2" fillId="34" borderId="15" xfId="53" applyFont="1" applyFill="1" applyBorder="1" applyAlignment="1" applyProtection="1">
      <alignment horizontal="left" vertical="center"/>
      <protection locked="0"/>
    </xf>
    <xf numFmtId="0" fontId="2" fillId="34" borderId="16" xfId="53" applyFont="1" applyFill="1" applyBorder="1" applyAlignment="1" applyProtection="1">
      <alignment horizontal="left" vertical="center"/>
      <protection locked="0"/>
    </xf>
    <xf numFmtId="0" fontId="0" fillId="34" borderId="16" xfId="53" applyFont="1" applyFill="1" applyBorder="1" applyAlignment="1" applyProtection="1">
      <alignment horizontal="left" vertical="center"/>
      <protection locked="0"/>
    </xf>
    <xf numFmtId="0" fontId="0" fillId="34" borderId="18" xfId="53" applyFont="1" applyFill="1" applyBorder="1" applyAlignment="1" applyProtection="1">
      <alignment horizontal="left" vertical="center"/>
      <protection locked="0"/>
    </xf>
    <xf numFmtId="0" fontId="62" fillId="34" borderId="0" xfId="53" applyFont="1" applyFill="1" applyAlignment="1" applyProtection="1">
      <alignment horizontal="left" vertical="center"/>
      <protection locked="0"/>
    </xf>
    <xf numFmtId="0" fontId="19" fillId="34" borderId="11" xfId="53" applyFont="1" applyFill="1" applyBorder="1" applyAlignment="1" applyProtection="1">
      <alignment horizontal="center" vertical="center"/>
      <protection locked="0"/>
    </xf>
    <xf numFmtId="0" fontId="19" fillId="34" borderId="14" xfId="53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" name="Rectángulo 10"/>
        <xdr:cNvSpPr>
          <a:spLocks/>
        </xdr:cNvSpPr>
      </xdr:nvSpPr>
      <xdr:spPr>
        <a:xfrm>
          <a:off x="19431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2" name="Rectángulo 10"/>
        <xdr:cNvSpPr>
          <a:spLocks/>
        </xdr:cNvSpPr>
      </xdr:nvSpPr>
      <xdr:spPr>
        <a:xfrm>
          <a:off x="581025" y="0"/>
          <a:ext cx="8667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3" name="Rectángulo 10"/>
        <xdr:cNvSpPr>
          <a:spLocks/>
        </xdr:cNvSpPr>
      </xdr:nvSpPr>
      <xdr:spPr>
        <a:xfrm>
          <a:off x="14478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4" name="Rectángulo 10"/>
        <xdr:cNvSpPr>
          <a:spLocks/>
        </xdr:cNvSpPr>
      </xdr:nvSpPr>
      <xdr:spPr>
        <a:xfrm>
          <a:off x="28575" y="0"/>
          <a:ext cx="55245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5" name="Rectángulo 10"/>
        <xdr:cNvSpPr>
          <a:spLocks/>
        </xdr:cNvSpPr>
      </xdr:nvSpPr>
      <xdr:spPr>
        <a:xfrm>
          <a:off x="333375" y="0"/>
          <a:ext cx="13620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" name="Rectángulo 10"/>
        <xdr:cNvSpPr>
          <a:spLocks/>
        </xdr:cNvSpPr>
      </xdr:nvSpPr>
      <xdr:spPr>
        <a:xfrm>
          <a:off x="19431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7" name="Rectángulo 10"/>
        <xdr:cNvSpPr>
          <a:spLocks/>
        </xdr:cNvSpPr>
      </xdr:nvSpPr>
      <xdr:spPr>
        <a:xfrm>
          <a:off x="581025" y="0"/>
          <a:ext cx="8667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8" name="Rectángulo 10"/>
        <xdr:cNvSpPr>
          <a:spLocks/>
        </xdr:cNvSpPr>
      </xdr:nvSpPr>
      <xdr:spPr>
        <a:xfrm>
          <a:off x="14478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9" name="Rectángulo 10"/>
        <xdr:cNvSpPr>
          <a:spLocks/>
        </xdr:cNvSpPr>
      </xdr:nvSpPr>
      <xdr:spPr>
        <a:xfrm>
          <a:off x="28575" y="0"/>
          <a:ext cx="55245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10" name="Rectángulo 10"/>
        <xdr:cNvSpPr>
          <a:spLocks/>
        </xdr:cNvSpPr>
      </xdr:nvSpPr>
      <xdr:spPr>
        <a:xfrm>
          <a:off x="333375" y="0"/>
          <a:ext cx="13620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1</xdr:row>
      <xdr:rowOff>28575</xdr:rowOff>
    </xdr:from>
    <xdr:to>
      <xdr:col>13</xdr:col>
      <xdr:colOff>114300</xdr:colOff>
      <xdr:row>4</xdr:row>
      <xdr:rowOff>180975</xdr:rowOff>
    </xdr:to>
    <xdr:pic>
      <xdr:nvPicPr>
        <xdr:cNvPr id="1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57175"/>
          <a:ext cx="561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57150</xdr:rowOff>
    </xdr:from>
    <xdr:to>
      <xdr:col>5</xdr:col>
      <xdr:colOff>514350</xdr:colOff>
      <xdr:row>3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28600"/>
          <a:ext cx="342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1"/>
  <sheetViews>
    <sheetView showGridLines="0" showZeros="0" zoomScale="65" zoomScaleNormal="65" zoomScalePageLayoutView="0" workbookViewId="0" topLeftCell="A1">
      <selection activeCell="B17" sqref="B17:C17"/>
    </sheetView>
  </sheetViews>
  <sheetFormatPr defaultColWidth="11.421875" defaultRowHeight="12.75"/>
  <cols>
    <col min="1" max="1" width="2.00390625" style="0" customWidth="1"/>
    <col min="2" max="2" width="22.28125" style="0" customWidth="1"/>
    <col min="3" max="3" width="24.8515625" style="0" customWidth="1"/>
    <col min="4" max="4" width="0.85546875" style="0" customWidth="1"/>
    <col min="5" max="5" width="9.7109375" style="0" customWidth="1"/>
    <col min="6" max="6" width="5.57421875" style="0" customWidth="1"/>
    <col min="7" max="7" width="8.8515625" style="0" customWidth="1"/>
    <col min="8" max="8" width="8.421875" style="0" customWidth="1"/>
    <col min="9" max="9" width="16.8515625" style="0" customWidth="1"/>
    <col min="10" max="10" width="15.57421875" style="0" customWidth="1"/>
    <col min="11" max="11" width="15.421875" style="0" customWidth="1"/>
    <col min="12" max="12" width="14.140625" style="0" customWidth="1"/>
    <col min="13" max="13" width="17.140625" style="0" customWidth="1"/>
    <col min="14" max="14" width="13.8515625" style="0" customWidth="1"/>
    <col min="15" max="15" width="0.85546875" style="0" customWidth="1"/>
    <col min="16" max="16" width="11.140625" style="0" customWidth="1"/>
    <col min="17" max="17" width="5.57421875" style="0" customWidth="1"/>
    <col min="18" max="18" width="9.00390625" style="0" customWidth="1"/>
    <col min="19" max="19" width="18.00390625" style="0" customWidth="1"/>
  </cols>
  <sheetData>
    <row r="1" ht="13.5" thickBot="1"/>
    <row r="2" spans="2:19" ht="28.5" customHeight="1">
      <c r="B2" s="246" t="s">
        <v>34</v>
      </c>
      <c r="C2" s="247"/>
      <c r="E2" s="3"/>
      <c r="F2" s="250" t="s">
        <v>35</v>
      </c>
      <c r="G2" s="250"/>
      <c r="H2" s="250"/>
      <c r="I2" s="250"/>
      <c r="J2" s="250"/>
      <c r="K2" s="250"/>
      <c r="L2" s="250"/>
      <c r="M2" s="250"/>
      <c r="N2" s="251"/>
      <c r="P2" s="222" t="s">
        <v>36</v>
      </c>
      <c r="Q2" s="223"/>
      <c r="R2" s="224"/>
      <c r="S2" s="4" t="s">
        <v>37</v>
      </c>
    </row>
    <row r="3" spans="2:19" ht="16.5" customHeight="1" thickBot="1">
      <c r="B3" s="248"/>
      <c r="C3" s="249"/>
      <c r="E3" s="5"/>
      <c r="F3" s="6" t="s">
        <v>84</v>
      </c>
      <c r="G3" s="7"/>
      <c r="H3" s="7"/>
      <c r="I3" s="7"/>
      <c r="J3" s="7"/>
      <c r="K3" s="8"/>
      <c r="L3" s="7"/>
      <c r="M3" s="7"/>
      <c r="N3" s="9"/>
      <c r="P3" s="225"/>
      <c r="Q3" s="226"/>
      <c r="R3" s="227"/>
      <c r="S3" s="10" t="s">
        <v>38</v>
      </c>
    </row>
    <row r="4" spans="2:19" ht="19.5" customHeight="1" thickBot="1">
      <c r="B4" s="11" t="s">
        <v>39</v>
      </c>
      <c r="C4" s="12"/>
      <c r="E4" s="13" t="s">
        <v>1</v>
      </c>
      <c r="F4" s="14"/>
      <c r="G4" s="15"/>
      <c r="H4" s="15"/>
      <c r="I4" s="15"/>
      <c r="J4" s="252"/>
      <c r="K4" s="252"/>
      <c r="L4" s="252"/>
      <c r="M4" s="252"/>
      <c r="N4" s="253"/>
      <c r="P4" s="228" t="s">
        <v>40</v>
      </c>
      <c r="Q4" s="229"/>
      <c r="R4" s="230"/>
      <c r="S4" s="16" t="s">
        <v>41</v>
      </c>
    </row>
    <row r="5" spans="2:19" ht="4.5" customHeight="1" thickBot="1">
      <c r="B5" s="17"/>
      <c r="C5" s="18"/>
      <c r="P5" s="19"/>
      <c r="Q5" s="20"/>
      <c r="R5" s="21"/>
      <c r="S5" s="22"/>
    </row>
    <row r="6" spans="2:19" ht="19.5" customHeight="1" thickBot="1">
      <c r="B6" s="23" t="s">
        <v>42</v>
      </c>
      <c r="C6" s="12"/>
      <c r="E6" s="222" t="s">
        <v>43</v>
      </c>
      <c r="F6" s="223"/>
      <c r="G6" s="223"/>
      <c r="H6" s="238" t="s">
        <v>44</v>
      </c>
      <c r="I6" s="238"/>
      <c r="J6" s="238"/>
      <c r="K6" s="238"/>
      <c r="L6" s="238"/>
      <c r="M6" s="238"/>
      <c r="N6" s="239"/>
      <c r="P6" s="191" t="s">
        <v>45</v>
      </c>
      <c r="Q6" s="192"/>
      <c r="R6" s="193"/>
      <c r="S6" s="24"/>
    </row>
    <row r="7" spans="2:19" ht="4.5" customHeight="1">
      <c r="B7" s="17"/>
      <c r="C7" s="18"/>
      <c r="E7" s="5"/>
      <c r="F7" s="20"/>
      <c r="G7" s="20"/>
      <c r="H7" s="2"/>
      <c r="I7" s="2"/>
      <c r="J7" s="2"/>
      <c r="K7" s="2"/>
      <c r="L7" s="2"/>
      <c r="M7" s="2"/>
      <c r="N7" s="25"/>
      <c r="P7" s="19"/>
      <c r="Q7" s="20"/>
      <c r="R7" s="20"/>
      <c r="S7" s="21"/>
    </row>
    <row r="8" spans="2:19" ht="20.25" customHeight="1">
      <c r="B8" s="26" t="s">
        <v>46</v>
      </c>
      <c r="C8" s="12"/>
      <c r="E8" s="215" t="s">
        <v>47</v>
      </c>
      <c r="F8" s="216"/>
      <c r="G8" s="216"/>
      <c r="H8" s="240" t="s">
        <v>48</v>
      </c>
      <c r="I8" s="240"/>
      <c r="J8" s="240"/>
      <c r="K8" s="240"/>
      <c r="L8" s="240"/>
      <c r="M8" s="240"/>
      <c r="N8" s="241"/>
      <c r="P8" s="194" t="s">
        <v>29</v>
      </c>
      <c r="Q8" s="195"/>
      <c r="R8" s="195"/>
      <c r="S8" s="196"/>
    </row>
    <row r="9" spans="2:19" ht="4.5" customHeight="1">
      <c r="B9" s="17"/>
      <c r="C9" s="18"/>
      <c r="E9" s="5"/>
      <c r="F9" s="20"/>
      <c r="G9" s="20"/>
      <c r="H9" s="2"/>
      <c r="I9" s="2"/>
      <c r="J9" s="2"/>
      <c r="K9" s="2"/>
      <c r="L9" s="2"/>
      <c r="M9" s="2"/>
      <c r="N9" s="25"/>
      <c r="P9" s="194"/>
      <c r="Q9" s="195"/>
      <c r="R9" s="195"/>
      <c r="S9" s="196"/>
    </row>
    <row r="10" spans="2:19" ht="19.5" customHeight="1" thickBot="1">
      <c r="B10" s="27" t="s">
        <v>49</v>
      </c>
      <c r="C10" s="28"/>
      <c r="E10" s="217" t="s">
        <v>50</v>
      </c>
      <c r="F10" s="218"/>
      <c r="G10" s="218"/>
      <c r="H10" s="219" t="s">
        <v>51</v>
      </c>
      <c r="I10" s="219"/>
      <c r="J10" s="219"/>
      <c r="K10" s="219"/>
      <c r="L10" s="219"/>
      <c r="M10" s="219"/>
      <c r="N10" s="220"/>
      <c r="P10" s="197"/>
      <c r="Q10" s="198"/>
      <c r="R10" s="198"/>
      <c r="S10" s="199"/>
    </row>
    <row r="11" spans="2:6" ht="11.25" customHeight="1">
      <c r="B11" s="17" t="s">
        <v>52</v>
      </c>
      <c r="C11" s="18"/>
      <c r="F11" s="29"/>
    </row>
    <row r="12" spans="2:3" ht="12.75">
      <c r="B12" s="17" t="s">
        <v>53</v>
      </c>
      <c r="C12" s="18"/>
    </row>
    <row r="13" spans="2:3" ht="13.5" thickBot="1">
      <c r="B13" s="30" t="s">
        <v>54</v>
      </c>
      <c r="C13" s="31"/>
    </row>
    <row r="14" spans="2:19" ht="39" customHeight="1">
      <c r="B14" s="205" t="s">
        <v>55</v>
      </c>
      <c r="C14" s="206"/>
      <c r="E14" s="254" t="s">
        <v>56</v>
      </c>
      <c r="F14" s="255"/>
      <c r="G14" s="211" t="s">
        <v>57</v>
      </c>
      <c r="H14" s="212"/>
      <c r="I14" s="209" t="s">
        <v>58</v>
      </c>
      <c r="J14" s="209" t="s">
        <v>56</v>
      </c>
      <c r="K14" s="209" t="s">
        <v>59</v>
      </c>
      <c r="L14" s="188" t="s">
        <v>60</v>
      </c>
      <c r="M14" s="189"/>
      <c r="N14" s="190"/>
      <c r="P14" s="231" t="s">
        <v>61</v>
      </c>
      <c r="Q14" s="232"/>
      <c r="R14" s="231"/>
      <c r="S14" s="232"/>
    </row>
    <row r="15" spans="2:19" ht="12.75">
      <c r="B15" s="207"/>
      <c r="C15" s="208"/>
      <c r="E15" s="207"/>
      <c r="F15" s="208"/>
      <c r="G15" s="213"/>
      <c r="H15" s="214"/>
      <c r="I15" s="210"/>
      <c r="J15" s="210"/>
      <c r="K15" s="210"/>
      <c r="L15" s="52" t="s">
        <v>91</v>
      </c>
      <c r="M15" s="32" t="s">
        <v>62</v>
      </c>
      <c r="N15" s="52" t="s">
        <v>92</v>
      </c>
      <c r="P15" s="233"/>
      <c r="Q15" s="234"/>
      <c r="R15" s="233"/>
      <c r="S15" s="234"/>
    </row>
    <row r="17" spans="2:19" ht="12.75">
      <c r="B17" s="243">
        <v>3000000</v>
      </c>
      <c r="C17" s="243"/>
      <c r="E17" s="242">
        <v>0.065</v>
      </c>
      <c r="F17" s="235"/>
      <c r="G17" s="243">
        <f>B17*E17</f>
        <v>195000</v>
      </c>
      <c r="H17" s="243"/>
      <c r="L17" s="33">
        <f>G17*0.3</f>
        <v>58500</v>
      </c>
      <c r="M17" s="33">
        <f>G17*0.6</f>
        <v>117000</v>
      </c>
      <c r="N17" s="33">
        <f>G17*0.1</f>
        <v>19500</v>
      </c>
      <c r="P17" s="235">
        <v>70</v>
      </c>
      <c r="Q17" s="235"/>
      <c r="R17" s="236" t="s">
        <v>100</v>
      </c>
      <c r="S17" s="237"/>
    </row>
    <row r="18" spans="2:19" ht="12.75">
      <c r="B18" s="243"/>
      <c r="C18" s="243"/>
      <c r="E18" s="242"/>
      <c r="F18" s="235"/>
      <c r="G18" s="243">
        <f>B18*E18</f>
        <v>0</v>
      </c>
      <c r="H18" s="243"/>
      <c r="L18" s="260" t="s">
        <v>62</v>
      </c>
      <c r="M18" s="261"/>
      <c r="N18" s="48" t="s">
        <v>102</v>
      </c>
      <c r="P18" s="235"/>
      <c r="Q18" s="235"/>
      <c r="R18" s="237"/>
      <c r="S18" s="237"/>
    </row>
    <row r="19" spans="2:19" ht="12.75">
      <c r="B19" s="243">
        <v>2307692.3076923075</v>
      </c>
      <c r="C19" s="243"/>
      <c r="E19" s="242">
        <v>0.065</v>
      </c>
      <c r="F19" s="235"/>
      <c r="G19" s="243">
        <f>B19*E19</f>
        <v>150000</v>
      </c>
      <c r="H19" s="243"/>
      <c r="L19" s="33"/>
      <c r="M19" s="33">
        <f>G19*60%</f>
        <v>90000</v>
      </c>
      <c r="N19" s="33">
        <f>G19*40%</f>
        <v>60000</v>
      </c>
      <c r="P19" s="235">
        <v>25</v>
      </c>
      <c r="Q19" s="235"/>
      <c r="R19" s="236" t="s">
        <v>101</v>
      </c>
      <c r="S19" s="237"/>
    </row>
    <row r="20" spans="2:19" ht="12.75">
      <c r="B20" s="243"/>
      <c r="C20" s="243"/>
      <c r="E20" s="242"/>
      <c r="F20" s="235"/>
      <c r="G20" s="243"/>
      <c r="H20" s="243"/>
      <c r="L20" s="33"/>
      <c r="M20" s="33"/>
      <c r="N20" s="33"/>
      <c r="P20" s="235"/>
      <c r="Q20" s="235"/>
      <c r="R20" s="237"/>
      <c r="S20" s="237"/>
    </row>
    <row r="21" spans="2:19" ht="12.75">
      <c r="B21" s="243"/>
      <c r="C21" s="243"/>
      <c r="E21" s="242"/>
      <c r="F21" s="235"/>
      <c r="G21" s="243"/>
      <c r="H21" s="243"/>
      <c r="L21" s="33"/>
      <c r="M21" s="33"/>
      <c r="N21" s="33"/>
      <c r="P21" s="235"/>
      <c r="Q21" s="235"/>
      <c r="R21" s="237"/>
      <c r="S21" s="237"/>
    </row>
    <row r="22" spans="2:19" ht="12.75">
      <c r="B22" s="243"/>
      <c r="C22" s="243"/>
      <c r="E22" s="242"/>
      <c r="F22" s="235"/>
      <c r="G22" s="243"/>
      <c r="H22" s="243"/>
      <c r="L22" s="33"/>
      <c r="M22" s="33"/>
      <c r="N22" s="33"/>
      <c r="P22" s="235"/>
      <c r="Q22" s="235"/>
      <c r="R22" s="237"/>
      <c r="S22" s="237"/>
    </row>
    <row r="23" spans="2:19" ht="12.75">
      <c r="B23" s="259" t="s">
        <v>107</v>
      </c>
      <c r="C23" s="243"/>
      <c r="E23" s="242"/>
      <c r="F23" s="235"/>
      <c r="G23" s="243">
        <f>G17+G19</f>
        <v>345000</v>
      </c>
      <c r="H23" s="243"/>
      <c r="L23" s="33"/>
      <c r="M23" s="33"/>
      <c r="N23" s="33"/>
      <c r="P23" s="235"/>
      <c r="Q23" s="235"/>
      <c r="R23" s="237"/>
      <c r="S23" s="237"/>
    </row>
    <row r="24" spans="2:19" ht="12.75">
      <c r="B24" s="243"/>
      <c r="C24" s="243"/>
      <c r="E24" s="242"/>
      <c r="F24" s="235"/>
      <c r="G24" s="243"/>
      <c r="H24" s="243"/>
      <c r="L24" s="33"/>
      <c r="M24" s="33"/>
      <c r="N24" s="33"/>
      <c r="P24" s="235"/>
      <c r="Q24" s="235"/>
      <c r="R24" s="237"/>
      <c r="S24" s="237"/>
    </row>
    <row r="26" spans="2:13" ht="33.75" customHeight="1">
      <c r="B26" s="188" t="s">
        <v>63</v>
      </c>
      <c r="C26" s="190"/>
      <c r="E26" s="244" t="s">
        <v>88</v>
      </c>
      <c r="F26" s="245"/>
      <c r="G26" s="188" t="s">
        <v>86</v>
      </c>
      <c r="H26" s="190"/>
      <c r="I26" s="35" t="s">
        <v>87</v>
      </c>
      <c r="J26" s="188" t="s">
        <v>89</v>
      </c>
      <c r="K26" s="190"/>
      <c r="L26" s="256" t="s">
        <v>90</v>
      </c>
      <c r="M26" s="257"/>
    </row>
    <row r="28" spans="7:8" ht="12.75">
      <c r="G28" s="53"/>
      <c r="H28" s="53"/>
    </row>
    <row r="29" spans="2:13" ht="36.75" customHeight="1">
      <c r="B29" s="200" t="s">
        <v>103</v>
      </c>
      <c r="C29" s="201"/>
      <c r="E29" s="203">
        <v>1</v>
      </c>
      <c r="F29" s="203"/>
      <c r="G29" s="221"/>
      <c r="H29" s="221"/>
      <c r="I29" s="36">
        <v>0.3</v>
      </c>
      <c r="J29" s="202"/>
      <c r="K29" s="203"/>
      <c r="L29" s="202">
        <f>L17</f>
        <v>58500</v>
      </c>
      <c r="M29" s="203"/>
    </row>
    <row r="30" spans="2:13" ht="12.75">
      <c r="B30" s="200" t="s">
        <v>104</v>
      </c>
      <c r="C30" s="201"/>
      <c r="E30" s="203">
        <v>2</v>
      </c>
      <c r="F30" s="203"/>
      <c r="G30" s="237">
        <f>$E$17</f>
        <v>0.065</v>
      </c>
      <c r="H30" s="221"/>
      <c r="I30" s="36">
        <v>0.6</v>
      </c>
      <c r="J30" s="202">
        <v>580000</v>
      </c>
      <c r="K30" s="203"/>
      <c r="L30" s="202">
        <f aca="true" t="shared" si="0" ref="L30:L35">J30*I30*G30</f>
        <v>22620</v>
      </c>
      <c r="M30" s="203"/>
    </row>
    <row r="31" spans="2:13" ht="12.75">
      <c r="B31" s="200" t="s">
        <v>104</v>
      </c>
      <c r="C31" s="201"/>
      <c r="E31" s="203">
        <v>3</v>
      </c>
      <c r="F31" s="203"/>
      <c r="G31" s="237">
        <f aca="true" t="shared" si="1" ref="G31:G38">$E$17</f>
        <v>0.065</v>
      </c>
      <c r="H31" s="221"/>
      <c r="I31" s="36">
        <v>0.6</v>
      </c>
      <c r="J31" s="202">
        <v>300000</v>
      </c>
      <c r="K31" s="203"/>
      <c r="L31" s="202">
        <f t="shared" si="0"/>
        <v>11700</v>
      </c>
      <c r="M31" s="203"/>
    </row>
    <row r="32" spans="2:13" ht="12.75">
      <c r="B32" s="200" t="s">
        <v>104</v>
      </c>
      <c r="C32" s="201"/>
      <c r="E32" s="203">
        <v>4</v>
      </c>
      <c r="F32" s="203"/>
      <c r="G32" s="237">
        <f t="shared" si="1"/>
        <v>0.065</v>
      </c>
      <c r="H32" s="221"/>
      <c r="I32" s="36">
        <v>0.6</v>
      </c>
      <c r="J32" s="202">
        <v>700000</v>
      </c>
      <c r="K32" s="203"/>
      <c r="L32" s="202">
        <f t="shared" si="0"/>
        <v>27300</v>
      </c>
      <c r="M32" s="203"/>
    </row>
    <row r="33" spans="2:13" ht="12.75">
      <c r="B33" s="200" t="s">
        <v>104</v>
      </c>
      <c r="C33" s="201"/>
      <c r="E33" s="203">
        <v>5</v>
      </c>
      <c r="F33" s="203"/>
      <c r="G33" s="237">
        <f t="shared" si="1"/>
        <v>0.065</v>
      </c>
      <c r="H33" s="221"/>
      <c r="I33" s="36">
        <v>0.6</v>
      </c>
      <c r="J33" s="202">
        <v>310000</v>
      </c>
      <c r="K33" s="203"/>
      <c r="L33" s="202">
        <f t="shared" si="0"/>
        <v>12090</v>
      </c>
      <c r="M33" s="203"/>
    </row>
    <row r="34" spans="2:13" ht="12.75">
      <c r="B34" s="200" t="s">
        <v>104</v>
      </c>
      <c r="C34" s="201"/>
      <c r="E34" s="203">
        <v>6</v>
      </c>
      <c r="F34" s="203"/>
      <c r="G34" s="237">
        <f t="shared" si="1"/>
        <v>0.065</v>
      </c>
      <c r="H34" s="221"/>
      <c r="I34" s="36">
        <v>0.6</v>
      </c>
      <c r="J34" s="202">
        <v>810000</v>
      </c>
      <c r="K34" s="203"/>
      <c r="L34" s="202">
        <f t="shared" si="0"/>
        <v>31590</v>
      </c>
      <c r="M34" s="203"/>
    </row>
    <row r="35" spans="2:13" ht="12.75">
      <c r="B35" s="200" t="s">
        <v>104</v>
      </c>
      <c r="C35" s="201"/>
      <c r="E35" s="203">
        <v>7</v>
      </c>
      <c r="F35" s="203"/>
      <c r="G35" s="237">
        <f t="shared" si="1"/>
        <v>0.065</v>
      </c>
      <c r="H35" s="221"/>
      <c r="I35" s="36">
        <v>0.6</v>
      </c>
      <c r="J35" s="202">
        <v>300000</v>
      </c>
      <c r="K35" s="203"/>
      <c r="L35" s="202">
        <f t="shared" si="0"/>
        <v>11700</v>
      </c>
      <c r="M35" s="203"/>
    </row>
    <row r="36" spans="2:13" ht="12.75">
      <c r="B36" s="58"/>
      <c r="C36" s="50"/>
      <c r="E36" s="45"/>
      <c r="F36" s="45"/>
      <c r="G36" s="49"/>
      <c r="H36" s="54"/>
      <c r="I36" s="36"/>
      <c r="J36" s="51"/>
      <c r="K36" s="45"/>
      <c r="L36" s="51"/>
      <c r="M36" s="45"/>
    </row>
    <row r="37" spans="2:13" ht="12.75">
      <c r="B37" s="200" t="s">
        <v>105</v>
      </c>
      <c r="C37" s="201"/>
      <c r="E37" s="203">
        <v>8</v>
      </c>
      <c r="F37" s="203"/>
      <c r="G37" s="237">
        <f t="shared" si="1"/>
        <v>0.065</v>
      </c>
      <c r="H37" s="221"/>
      <c r="I37" s="36">
        <v>0.6</v>
      </c>
      <c r="J37" s="202">
        <v>1300000</v>
      </c>
      <c r="K37" s="203"/>
      <c r="L37" s="202">
        <f>J37*I37*G37</f>
        <v>50700</v>
      </c>
      <c r="M37" s="203"/>
    </row>
    <row r="38" spans="2:13" ht="12.75">
      <c r="B38" s="200" t="s">
        <v>105</v>
      </c>
      <c r="C38" s="201"/>
      <c r="E38" s="203">
        <v>9</v>
      </c>
      <c r="F38" s="203"/>
      <c r="G38" s="237">
        <f t="shared" si="1"/>
        <v>0.065</v>
      </c>
      <c r="H38" s="221"/>
      <c r="I38" s="36">
        <v>0.6</v>
      </c>
      <c r="J38" s="202">
        <v>1007692.3076923077</v>
      </c>
      <c r="K38" s="203"/>
      <c r="L38" s="202">
        <f>J38*I38*G38</f>
        <v>39300</v>
      </c>
      <c r="M38" s="203"/>
    </row>
    <row r="39" spans="2:13" ht="12.75">
      <c r="B39" s="201"/>
      <c r="C39" s="201"/>
      <c r="E39" s="203"/>
      <c r="F39" s="203"/>
      <c r="G39" s="237"/>
      <c r="H39" s="221"/>
      <c r="I39" s="36"/>
      <c r="J39" s="202"/>
      <c r="K39" s="203"/>
      <c r="L39" s="202"/>
      <c r="M39" s="203"/>
    </row>
    <row r="40" spans="2:13" ht="12.75">
      <c r="B40" s="201"/>
      <c r="C40" s="201"/>
      <c r="E40" s="203"/>
      <c r="F40" s="203"/>
      <c r="G40" s="237"/>
      <c r="H40" s="221"/>
      <c r="I40" s="36"/>
      <c r="J40" s="202"/>
      <c r="K40" s="203"/>
      <c r="L40" s="202"/>
      <c r="M40" s="203"/>
    </row>
    <row r="41" spans="2:13" ht="12.75">
      <c r="B41" s="1" t="s">
        <v>110</v>
      </c>
      <c r="E41" s="258" t="s">
        <v>106</v>
      </c>
      <c r="F41" s="203"/>
      <c r="G41" s="237"/>
      <c r="H41" s="221"/>
      <c r="I41" s="36">
        <v>0.1</v>
      </c>
      <c r="J41" s="202"/>
      <c r="K41" s="203"/>
      <c r="L41" s="202">
        <f>N17</f>
        <v>19500</v>
      </c>
      <c r="M41" s="203"/>
    </row>
    <row r="42" spans="2:13" ht="12.75">
      <c r="B42" s="1" t="s">
        <v>111</v>
      </c>
      <c r="E42" s="258" t="s">
        <v>106</v>
      </c>
      <c r="F42" s="203"/>
      <c r="G42" s="237"/>
      <c r="H42" s="221"/>
      <c r="I42" s="36">
        <v>0.4</v>
      </c>
      <c r="J42" s="202"/>
      <c r="K42" s="203"/>
      <c r="L42" s="202">
        <f>N19</f>
        <v>60000</v>
      </c>
      <c r="M42" s="203"/>
    </row>
    <row r="43" spans="5:13" ht="12.75">
      <c r="E43" s="55"/>
      <c r="F43" s="45"/>
      <c r="G43" s="49"/>
      <c r="H43" s="54"/>
      <c r="I43" s="36"/>
      <c r="J43" s="51"/>
      <c r="K43" s="45"/>
      <c r="L43" s="51"/>
      <c r="M43" s="45"/>
    </row>
    <row r="44" spans="7:8" ht="12.75">
      <c r="G44" s="53"/>
      <c r="H44" s="53"/>
    </row>
    <row r="45" spans="2:3" ht="12.75">
      <c r="B45" s="187" t="s">
        <v>64</v>
      </c>
      <c r="C45" s="187"/>
    </row>
    <row r="46" spans="5:11" ht="12.75">
      <c r="E46" s="20"/>
      <c r="F46" s="20"/>
      <c r="G46" s="20"/>
      <c r="H46" s="20"/>
      <c r="I46" s="20"/>
      <c r="J46" s="20"/>
      <c r="K46" s="20"/>
    </row>
    <row r="47" spans="2:13" ht="29.25" customHeight="1">
      <c r="B47" s="35" t="s">
        <v>65</v>
      </c>
      <c r="C47" s="35" t="s">
        <v>29</v>
      </c>
      <c r="D47" s="37"/>
      <c r="E47" s="188" t="s">
        <v>66</v>
      </c>
      <c r="F47" s="190"/>
      <c r="G47" s="188" t="s">
        <v>67</v>
      </c>
      <c r="H47" s="189"/>
      <c r="I47" s="190"/>
      <c r="J47" s="188" t="s">
        <v>68</v>
      </c>
      <c r="K47" s="190"/>
      <c r="L47" s="38" t="s">
        <v>69</v>
      </c>
      <c r="M47" s="38" t="s">
        <v>70</v>
      </c>
    </row>
    <row r="48" spans="2:13" ht="12" customHeight="1">
      <c r="B48" s="39"/>
      <c r="C48" s="39"/>
      <c r="D48" s="37"/>
      <c r="E48" s="40"/>
      <c r="F48" s="40"/>
      <c r="G48" s="41"/>
      <c r="H48" s="41"/>
      <c r="I48" s="41"/>
      <c r="J48" s="41"/>
      <c r="K48" s="41"/>
      <c r="L48" s="42"/>
      <c r="M48" s="42"/>
    </row>
    <row r="49" spans="2:13" ht="12.75">
      <c r="B49" s="43" t="s">
        <v>71</v>
      </c>
      <c r="C49" s="56" t="s">
        <v>95</v>
      </c>
      <c r="E49" s="204">
        <f aca="true" t="shared" si="2" ref="E49:E55">L29</f>
        <v>58500</v>
      </c>
      <c r="F49" s="204"/>
      <c r="G49" s="204">
        <f>E49</f>
        <v>58500</v>
      </c>
      <c r="H49" s="204"/>
      <c r="I49" s="204"/>
      <c r="J49" s="204">
        <f>$G$17-G49</f>
        <v>136500</v>
      </c>
      <c r="K49" s="204"/>
      <c r="L49" s="44">
        <f>E49/$G$17</f>
        <v>0.3</v>
      </c>
      <c r="M49" s="44">
        <f>L49</f>
        <v>0.3</v>
      </c>
    </row>
    <row r="50" spans="2:13" ht="12.75">
      <c r="B50" s="34">
        <v>2</v>
      </c>
      <c r="C50" s="56" t="s">
        <v>96</v>
      </c>
      <c r="E50" s="204">
        <f t="shared" si="2"/>
        <v>22620</v>
      </c>
      <c r="F50" s="204"/>
      <c r="G50" s="204">
        <f aca="true" t="shared" si="3" ref="G50:G55">E50+G49</f>
        <v>81120</v>
      </c>
      <c r="H50" s="204"/>
      <c r="I50" s="204"/>
      <c r="J50" s="204">
        <f aca="true" t="shared" si="4" ref="J50:J55">$G$17-G50</f>
        <v>113880</v>
      </c>
      <c r="K50" s="204"/>
      <c r="L50" s="44">
        <f aca="true" t="shared" si="5" ref="L50:L55">E50/$G$17</f>
        <v>0.116</v>
      </c>
      <c r="M50" s="44">
        <f aca="true" t="shared" si="6" ref="M50:M55">L50+M49</f>
        <v>0.416</v>
      </c>
    </row>
    <row r="51" spans="2:13" ht="12.75">
      <c r="B51" s="34">
        <v>3</v>
      </c>
      <c r="C51" s="56" t="s">
        <v>97</v>
      </c>
      <c r="E51" s="204">
        <f t="shared" si="2"/>
        <v>11700</v>
      </c>
      <c r="F51" s="204">
        <f>L32</f>
        <v>27300</v>
      </c>
      <c r="G51" s="204">
        <f t="shared" si="3"/>
        <v>92820</v>
      </c>
      <c r="H51" s="204"/>
      <c r="I51" s="204"/>
      <c r="J51" s="204">
        <f t="shared" si="4"/>
        <v>102180</v>
      </c>
      <c r="K51" s="204"/>
      <c r="L51" s="44">
        <f t="shared" si="5"/>
        <v>0.06</v>
      </c>
      <c r="M51" s="44">
        <f t="shared" si="6"/>
        <v>0.476</v>
      </c>
    </row>
    <row r="52" spans="2:13" ht="12.75">
      <c r="B52" s="34">
        <v>4</v>
      </c>
      <c r="C52" s="56" t="s">
        <v>93</v>
      </c>
      <c r="E52" s="204">
        <f t="shared" si="2"/>
        <v>27300</v>
      </c>
      <c r="F52" s="204"/>
      <c r="G52" s="204">
        <f t="shared" si="3"/>
        <v>120120</v>
      </c>
      <c r="H52" s="204"/>
      <c r="I52" s="204"/>
      <c r="J52" s="204">
        <f t="shared" si="4"/>
        <v>74880</v>
      </c>
      <c r="K52" s="204"/>
      <c r="L52" s="44">
        <f t="shared" si="5"/>
        <v>0.14</v>
      </c>
      <c r="M52" s="44">
        <f t="shared" si="6"/>
        <v>0.616</v>
      </c>
    </row>
    <row r="53" spans="2:13" ht="12.75">
      <c r="B53" s="34">
        <v>5</v>
      </c>
      <c r="C53" s="56" t="s">
        <v>94</v>
      </c>
      <c r="E53" s="204">
        <f t="shared" si="2"/>
        <v>12090</v>
      </c>
      <c r="F53" s="204"/>
      <c r="G53" s="204">
        <f t="shared" si="3"/>
        <v>132210</v>
      </c>
      <c r="H53" s="204"/>
      <c r="I53" s="204"/>
      <c r="J53" s="204">
        <f t="shared" si="4"/>
        <v>62790</v>
      </c>
      <c r="K53" s="204"/>
      <c r="L53" s="44">
        <f t="shared" si="5"/>
        <v>0.062</v>
      </c>
      <c r="M53" s="44">
        <f t="shared" si="6"/>
        <v>0.6779999999999999</v>
      </c>
    </row>
    <row r="54" spans="2:13" ht="12.75">
      <c r="B54" s="34">
        <v>6</v>
      </c>
      <c r="C54" s="56" t="s">
        <v>98</v>
      </c>
      <c r="E54" s="204">
        <f t="shared" si="2"/>
        <v>31590</v>
      </c>
      <c r="F54" s="204"/>
      <c r="G54" s="204">
        <f t="shared" si="3"/>
        <v>163800</v>
      </c>
      <c r="H54" s="204"/>
      <c r="I54" s="204"/>
      <c r="J54" s="204">
        <f t="shared" si="4"/>
        <v>31200</v>
      </c>
      <c r="K54" s="204"/>
      <c r="L54" s="44">
        <f t="shared" si="5"/>
        <v>0.162</v>
      </c>
      <c r="M54" s="44">
        <f t="shared" si="6"/>
        <v>0.84</v>
      </c>
    </row>
    <row r="55" spans="2:13" ht="12.75">
      <c r="B55" s="34">
        <v>7</v>
      </c>
      <c r="C55" s="57" t="s">
        <v>99</v>
      </c>
      <c r="E55" s="204">
        <f t="shared" si="2"/>
        <v>11700</v>
      </c>
      <c r="F55" s="204"/>
      <c r="G55" s="204">
        <f t="shared" si="3"/>
        <v>175500</v>
      </c>
      <c r="H55" s="204"/>
      <c r="I55" s="204"/>
      <c r="J55" s="204">
        <f t="shared" si="4"/>
        <v>19500</v>
      </c>
      <c r="K55" s="204"/>
      <c r="L55" s="44">
        <f t="shared" si="5"/>
        <v>0.06</v>
      </c>
      <c r="M55" s="44">
        <f t="shared" si="6"/>
        <v>0.8999999999999999</v>
      </c>
    </row>
    <row r="56" spans="2:13" ht="12.75">
      <c r="B56" s="56"/>
      <c r="C56" s="56"/>
      <c r="E56" s="204"/>
      <c r="F56" s="204"/>
      <c r="G56" s="204"/>
      <c r="H56" s="204"/>
      <c r="I56" s="204"/>
      <c r="J56" s="204"/>
      <c r="K56" s="204"/>
      <c r="L56" s="44"/>
      <c r="M56" s="44"/>
    </row>
    <row r="57" spans="2:13" ht="12.75">
      <c r="B57" s="56">
        <v>8</v>
      </c>
      <c r="C57" s="56" t="s">
        <v>108</v>
      </c>
      <c r="E57" s="204">
        <f>L37</f>
        <v>50700</v>
      </c>
      <c r="F57" s="204"/>
      <c r="G57" s="204">
        <f>E57+G56</f>
        <v>50700</v>
      </c>
      <c r="H57" s="204"/>
      <c r="I57" s="204"/>
      <c r="J57" s="204">
        <f>$G$19-G57</f>
        <v>99300</v>
      </c>
      <c r="K57" s="204"/>
      <c r="L57" s="44">
        <f>E57/$G$19</f>
        <v>0.338</v>
      </c>
      <c r="M57" s="44">
        <f>L57</f>
        <v>0.338</v>
      </c>
    </row>
    <row r="58" spans="2:13" ht="12.75">
      <c r="B58" s="56">
        <v>9</v>
      </c>
      <c r="C58" s="56" t="s">
        <v>109</v>
      </c>
      <c r="E58" s="204">
        <f>L38</f>
        <v>39300</v>
      </c>
      <c r="F58" s="204"/>
      <c r="G58" s="204">
        <f>E58+G57</f>
        <v>90000</v>
      </c>
      <c r="H58" s="204"/>
      <c r="I58" s="204"/>
      <c r="J58" s="204">
        <f>$G$19-G58</f>
        <v>60000</v>
      </c>
      <c r="K58" s="204"/>
      <c r="L58" s="44">
        <f>E58/$G$19</f>
        <v>0.262</v>
      </c>
      <c r="M58" s="44">
        <f>L58+M57</f>
        <v>0.6000000000000001</v>
      </c>
    </row>
    <row r="59" spans="2:13" ht="12.75">
      <c r="B59" s="56"/>
      <c r="C59" s="56"/>
      <c r="E59" s="204"/>
      <c r="F59" s="204"/>
      <c r="G59" s="204"/>
      <c r="H59" s="204"/>
      <c r="I59" s="204"/>
      <c r="J59" s="204"/>
      <c r="K59" s="204"/>
      <c r="L59" s="44"/>
      <c r="M59" s="44"/>
    </row>
    <row r="60" spans="2:14" ht="12.75">
      <c r="B60" s="56" t="s">
        <v>106</v>
      </c>
      <c r="C60" s="57" t="s">
        <v>112</v>
      </c>
      <c r="E60" s="204">
        <v>19500</v>
      </c>
      <c r="F60" s="204"/>
      <c r="G60" s="262">
        <f>E60+G55</f>
        <v>195000</v>
      </c>
      <c r="H60" s="204"/>
      <c r="I60" s="204"/>
      <c r="J60" s="204">
        <f>$G$17-G60</f>
        <v>0</v>
      </c>
      <c r="K60" s="204"/>
      <c r="L60" s="44">
        <f>E60/$G$17</f>
        <v>0.1</v>
      </c>
      <c r="M60" s="44">
        <f>L60+M55</f>
        <v>0.9999999999999999</v>
      </c>
      <c r="N60" s="1" t="s">
        <v>113</v>
      </c>
    </row>
    <row r="61" spans="2:14" ht="12.75">
      <c r="B61" s="56" t="s">
        <v>106</v>
      </c>
      <c r="C61" s="57" t="s">
        <v>112</v>
      </c>
      <c r="E61" s="204">
        <v>60000</v>
      </c>
      <c r="F61" s="204"/>
      <c r="G61" s="204">
        <f>E61+G58</f>
        <v>150000</v>
      </c>
      <c r="H61" s="204"/>
      <c r="I61" s="204"/>
      <c r="J61" s="204">
        <f>$G$19-G61</f>
        <v>0</v>
      </c>
      <c r="K61" s="204"/>
      <c r="L61" s="44">
        <f>E61/$G$19</f>
        <v>0.4</v>
      </c>
      <c r="M61" s="44">
        <f>L61+M58</f>
        <v>1</v>
      </c>
      <c r="N61" s="1" t="s">
        <v>114</v>
      </c>
    </row>
    <row r="62" spans="5:13" ht="12.75">
      <c r="E62" s="204"/>
      <c r="F62" s="204"/>
      <c r="G62" s="204"/>
      <c r="H62" s="204"/>
      <c r="I62" s="204"/>
      <c r="J62" s="204"/>
      <c r="K62" s="204"/>
      <c r="L62" s="44"/>
      <c r="M62" s="44"/>
    </row>
    <row r="63" spans="5:13" ht="12.75">
      <c r="E63" s="204"/>
      <c r="F63" s="204"/>
      <c r="G63" s="204"/>
      <c r="H63" s="204"/>
      <c r="I63" s="204"/>
      <c r="J63" s="204"/>
      <c r="K63" s="204"/>
      <c r="L63" s="44"/>
      <c r="M63" s="44"/>
    </row>
    <row r="65" spans="2:13" ht="12.75">
      <c r="B65" s="187" t="s">
        <v>72</v>
      </c>
      <c r="C65" s="187"/>
      <c r="K65" s="187" t="s">
        <v>82</v>
      </c>
      <c r="L65" s="187"/>
      <c r="M65" s="187"/>
    </row>
    <row r="66" spans="11:13" ht="12.75">
      <c r="K66" s="46"/>
      <c r="L66" s="46"/>
      <c r="M66" s="46"/>
    </row>
    <row r="67" spans="11:13" ht="12.75">
      <c r="K67" s="46"/>
      <c r="L67" s="46"/>
      <c r="M67" s="46"/>
    </row>
    <row r="68" spans="11:13" ht="12.75">
      <c r="K68" s="46"/>
      <c r="L68" s="46"/>
      <c r="M68" s="46"/>
    </row>
    <row r="69" spans="11:13" ht="12.75">
      <c r="K69" s="46"/>
      <c r="L69" s="46"/>
      <c r="M69" s="46"/>
    </row>
    <row r="70" spans="11:13" ht="12.75">
      <c r="K70" s="47"/>
      <c r="L70" s="47"/>
      <c r="M70" s="47"/>
    </row>
    <row r="71" spans="2:13" ht="12.75" customHeight="1">
      <c r="B71" s="186" t="s">
        <v>81</v>
      </c>
      <c r="C71" s="186"/>
      <c r="K71" s="186" t="s">
        <v>83</v>
      </c>
      <c r="L71" s="186"/>
      <c r="M71" s="186"/>
    </row>
  </sheetData>
  <sheetProtection/>
  <mergeCells count="184">
    <mergeCell ref="E63:F63"/>
    <mergeCell ref="G63:I63"/>
    <mergeCell ref="J63:K63"/>
    <mergeCell ref="E61:F61"/>
    <mergeCell ref="G61:I61"/>
    <mergeCell ref="J61:K61"/>
    <mergeCell ref="E62:F62"/>
    <mergeCell ref="G62:I62"/>
    <mergeCell ref="J62:K62"/>
    <mergeCell ref="E59:F59"/>
    <mergeCell ref="G59:I59"/>
    <mergeCell ref="J59:K59"/>
    <mergeCell ref="E60:F60"/>
    <mergeCell ref="G60:I60"/>
    <mergeCell ref="J60:K60"/>
    <mergeCell ref="E57:F57"/>
    <mergeCell ref="G57:I57"/>
    <mergeCell ref="J57:K57"/>
    <mergeCell ref="E58:F58"/>
    <mergeCell ref="G58:I58"/>
    <mergeCell ref="J58:K58"/>
    <mergeCell ref="E24:F24"/>
    <mergeCell ref="G24:H24"/>
    <mergeCell ref="P24:Q24"/>
    <mergeCell ref="R24:S24"/>
    <mergeCell ref="L18:M18"/>
    <mergeCell ref="B37:C37"/>
    <mergeCell ref="E37:F37"/>
    <mergeCell ref="G37:H37"/>
    <mergeCell ref="J37:K37"/>
    <mergeCell ref="L37:M37"/>
    <mergeCell ref="P22:Q22"/>
    <mergeCell ref="R22:S22"/>
    <mergeCell ref="B23:C23"/>
    <mergeCell ref="E23:F23"/>
    <mergeCell ref="G23:H23"/>
    <mergeCell ref="P23:Q23"/>
    <mergeCell ref="R23:S23"/>
    <mergeCell ref="P20:Q20"/>
    <mergeCell ref="R20:S20"/>
    <mergeCell ref="B21:C21"/>
    <mergeCell ref="E21:F21"/>
    <mergeCell ref="G21:H21"/>
    <mergeCell ref="P21:Q21"/>
    <mergeCell ref="R21:S21"/>
    <mergeCell ref="P18:Q18"/>
    <mergeCell ref="R18:S18"/>
    <mergeCell ref="B19:C19"/>
    <mergeCell ref="E19:F19"/>
    <mergeCell ref="G19:H19"/>
    <mergeCell ref="P19:Q19"/>
    <mergeCell ref="R19:S19"/>
    <mergeCell ref="G52:I52"/>
    <mergeCell ref="G53:I53"/>
    <mergeCell ref="G54:I54"/>
    <mergeCell ref="G56:I56"/>
    <mergeCell ref="B18:C18"/>
    <mergeCell ref="E18:F18"/>
    <mergeCell ref="G18:H18"/>
    <mergeCell ref="B20:C20"/>
    <mergeCell ref="E20:F20"/>
    <mergeCell ref="G20:H20"/>
    <mergeCell ref="E52:F52"/>
    <mergeCell ref="E53:F53"/>
    <mergeCell ref="E54:F54"/>
    <mergeCell ref="E56:F56"/>
    <mergeCell ref="J51:K51"/>
    <mergeCell ref="J52:K52"/>
    <mergeCell ref="J53:K53"/>
    <mergeCell ref="J54:K54"/>
    <mergeCell ref="J56:K56"/>
    <mergeCell ref="G51:I51"/>
    <mergeCell ref="L39:M39"/>
    <mergeCell ref="L40:M40"/>
    <mergeCell ref="L41:M41"/>
    <mergeCell ref="E41:F41"/>
    <mergeCell ref="J41:K41"/>
    <mergeCell ref="E51:F51"/>
    <mergeCell ref="E42:F42"/>
    <mergeCell ref="G42:H42"/>
    <mergeCell ref="J42:K42"/>
    <mergeCell ref="L42:M42"/>
    <mergeCell ref="G41:H41"/>
    <mergeCell ref="L26:M26"/>
    <mergeCell ref="L29:M29"/>
    <mergeCell ref="L31:M31"/>
    <mergeCell ref="L30:M30"/>
    <mergeCell ref="L32:M32"/>
    <mergeCell ref="L33:M33"/>
    <mergeCell ref="L34:M34"/>
    <mergeCell ref="L35:M35"/>
    <mergeCell ref="L38:M38"/>
    <mergeCell ref="B39:C39"/>
    <mergeCell ref="E39:F39"/>
    <mergeCell ref="G39:H39"/>
    <mergeCell ref="J39:K39"/>
    <mergeCell ref="B40:C40"/>
    <mergeCell ref="E40:F40"/>
    <mergeCell ref="G40:H40"/>
    <mergeCell ref="J40:K40"/>
    <mergeCell ref="B35:C35"/>
    <mergeCell ref="E35:F35"/>
    <mergeCell ref="G35:H35"/>
    <mergeCell ref="J35:K35"/>
    <mergeCell ref="B38:C38"/>
    <mergeCell ref="E38:F38"/>
    <mergeCell ref="G38:H38"/>
    <mergeCell ref="J38:K38"/>
    <mergeCell ref="J32:K32"/>
    <mergeCell ref="B33:C33"/>
    <mergeCell ref="E33:F33"/>
    <mergeCell ref="G33:H33"/>
    <mergeCell ref="J33:K33"/>
    <mergeCell ref="B34:C34"/>
    <mergeCell ref="E34:F34"/>
    <mergeCell ref="G34:H34"/>
    <mergeCell ref="J34:K34"/>
    <mergeCell ref="J31:K31"/>
    <mergeCell ref="J30:K30"/>
    <mergeCell ref="E30:F30"/>
    <mergeCell ref="B30:C30"/>
    <mergeCell ref="B31:C31"/>
    <mergeCell ref="E31:F31"/>
    <mergeCell ref="G31:H31"/>
    <mergeCell ref="E55:F55"/>
    <mergeCell ref="G50:I50"/>
    <mergeCell ref="G49:I49"/>
    <mergeCell ref="B17:C17"/>
    <mergeCell ref="B45:C45"/>
    <mergeCell ref="E14:F15"/>
    <mergeCell ref="G30:H30"/>
    <mergeCell ref="B32:C32"/>
    <mergeCell ref="E32:F32"/>
    <mergeCell ref="G32:H32"/>
    <mergeCell ref="E26:F26"/>
    <mergeCell ref="G26:H26"/>
    <mergeCell ref="B2:C3"/>
    <mergeCell ref="F2:N2"/>
    <mergeCell ref="J4:N4"/>
    <mergeCell ref="E6:G6"/>
    <mergeCell ref="B22:C22"/>
    <mergeCell ref="E22:F22"/>
    <mergeCell ref="G22:H22"/>
    <mergeCell ref="B24:C24"/>
    <mergeCell ref="R17:S17"/>
    <mergeCell ref="H6:N6"/>
    <mergeCell ref="H8:N8"/>
    <mergeCell ref="P14:Q15"/>
    <mergeCell ref="J47:K47"/>
    <mergeCell ref="E49:F49"/>
    <mergeCell ref="E17:F17"/>
    <mergeCell ref="G17:H17"/>
    <mergeCell ref="L14:N14"/>
    <mergeCell ref="K14:K15"/>
    <mergeCell ref="E8:G8"/>
    <mergeCell ref="E10:G10"/>
    <mergeCell ref="H10:N10"/>
    <mergeCell ref="E29:F29"/>
    <mergeCell ref="G29:H29"/>
    <mergeCell ref="P2:R3"/>
    <mergeCell ref="P4:R4"/>
    <mergeCell ref="J26:K26"/>
    <mergeCell ref="R14:S15"/>
    <mergeCell ref="P17:Q17"/>
    <mergeCell ref="G55:I55"/>
    <mergeCell ref="J49:K49"/>
    <mergeCell ref="J50:K50"/>
    <mergeCell ref="J55:K55"/>
    <mergeCell ref="E50:F50"/>
    <mergeCell ref="B14:C15"/>
    <mergeCell ref="I14:I15"/>
    <mergeCell ref="J14:J15"/>
    <mergeCell ref="B26:C26"/>
    <mergeCell ref="G14:H15"/>
    <mergeCell ref="K71:M71"/>
    <mergeCell ref="K65:M65"/>
    <mergeCell ref="B65:C65"/>
    <mergeCell ref="B71:C71"/>
    <mergeCell ref="G47:I47"/>
    <mergeCell ref="P6:R6"/>
    <mergeCell ref="P8:S10"/>
    <mergeCell ref="B29:C29"/>
    <mergeCell ref="J29:K29"/>
    <mergeCell ref="E47:F47"/>
  </mergeCells>
  <printOptions horizontalCentered="1"/>
  <pageMargins left="0.31496062992125984" right="0.31496062992125984" top="0.6692913385826772" bottom="0.35433070866141736" header="1.5748031496062993" footer="0.1968503937007874"/>
  <pageSetup horizontalDpi="300" verticalDpi="300" orientation="landscape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41"/>
  <sheetViews>
    <sheetView showGridLines="0" showZeros="0" tabSelected="1" zoomScalePageLayoutView="0" workbookViewId="0" topLeftCell="A1">
      <selection activeCell="X39" sqref="X39"/>
    </sheetView>
  </sheetViews>
  <sheetFormatPr defaultColWidth="0" defaultRowHeight="18" customHeight="1" zeroHeight="1"/>
  <cols>
    <col min="1" max="1" width="1.28515625" style="71" customWidth="1"/>
    <col min="2" max="5" width="3.7109375" style="71" customWidth="1"/>
    <col min="6" max="6" width="5.57421875" style="71" customWidth="1"/>
    <col min="7" max="10" width="3.7109375" style="71" customWidth="1"/>
    <col min="11" max="11" width="2.28125" style="71" customWidth="1"/>
    <col min="12" max="15" width="3.7109375" style="71" customWidth="1"/>
    <col min="16" max="16" width="1.57421875" style="71" customWidth="1"/>
    <col min="17" max="20" width="3.7109375" style="71" customWidth="1"/>
    <col min="21" max="21" width="2.28125" style="71" customWidth="1"/>
    <col min="22" max="22" width="3.7109375" style="71" customWidth="1"/>
    <col min="23" max="23" width="4.28125" style="71" customWidth="1"/>
    <col min="24" max="25" width="3.7109375" style="71" customWidth="1"/>
    <col min="26" max="26" width="1.57421875" style="71" customWidth="1"/>
    <col min="27" max="30" width="3.7109375" style="71" customWidth="1"/>
    <col min="31" max="31" width="1.57421875" style="71" customWidth="1"/>
    <col min="32" max="32" width="3.7109375" style="71" customWidth="1"/>
    <col min="33" max="33" width="5.28125" style="71" customWidth="1"/>
    <col min="34" max="34" width="6.421875" style="71" customWidth="1"/>
    <col min="35" max="35" width="2.8515625" style="71" customWidth="1"/>
    <col min="36" max="37" width="3.28125" style="71" customWidth="1"/>
    <col min="38" max="38" width="3.8515625" style="71" customWidth="1"/>
    <col min="39" max="39" width="2.8515625" style="71" customWidth="1"/>
    <col min="40" max="40" width="4.28125" style="71" customWidth="1"/>
    <col min="41" max="44" width="3.7109375" style="71" customWidth="1"/>
    <col min="45" max="45" width="1.28515625" style="71" customWidth="1"/>
    <col min="46" max="16384" width="0" style="71" hidden="1" customWidth="1"/>
  </cols>
  <sheetData>
    <row r="1" ht="18" customHeight="1" thickBot="1"/>
    <row r="2" spans="2:44" ht="18" customHeight="1">
      <c r="B2" s="263" t="s">
        <v>0</v>
      </c>
      <c r="C2" s="264"/>
      <c r="D2" s="264"/>
      <c r="E2" s="264"/>
      <c r="F2" s="264"/>
      <c r="G2" s="264"/>
      <c r="H2" s="264"/>
      <c r="I2" s="264"/>
      <c r="J2" s="265"/>
      <c r="L2" s="115"/>
      <c r="M2" s="116"/>
      <c r="N2" s="117"/>
      <c r="O2" s="266" t="s">
        <v>159</v>
      </c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7"/>
      <c r="AD2" s="118"/>
      <c r="AE2" s="270" t="s">
        <v>152</v>
      </c>
      <c r="AF2" s="271"/>
      <c r="AG2" s="271"/>
      <c r="AH2" s="271"/>
      <c r="AI2" s="271"/>
      <c r="AJ2" s="271"/>
      <c r="AK2" s="271"/>
      <c r="AL2" s="271"/>
      <c r="AM2" s="272"/>
      <c r="AN2" s="273" t="s">
        <v>168</v>
      </c>
      <c r="AO2" s="274"/>
      <c r="AP2" s="274"/>
      <c r="AQ2" s="274"/>
      <c r="AR2" s="275"/>
    </row>
    <row r="3" spans="2:44" ht="18" customHeight="1">
      <c r="B3" s="276" t="s">
        <v>163</v>
      </c>
      <c r="C3" s="277"/>
      <c r="D3" s="277"/>
      <c r="E3" s="277"/>
      <c r="F3" s="277"/>
      <c r="G3" s="277"/>
      <c r="H3" s="277"/>
      <c r="I3" s="277"/>
      <c r="J3" s="278"/>
      <c r="L3" s="119"/>
      <c r="M3" s="120"/>
      <c r="N3" s="120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9"/>
      <c r="AD3" s="118"/>
      <c r="AE3" s="270" t="s">
        <v>151</v>
      </c>
      <c r="AF3" s="271"/>
      <c r="AG3" s="271"/>
      <c r="AH3" s="271"/>
      <c r="AI3" s="271"/>
      <c r="AJ3" s="271"/>
      <c r="AK3" s="271"/>
      <c r="AL3" s="271"/>
      <c r="AM3" s="272"/>
      <c r="AN3" s="279" t="s">
        <v>144</v>
      </c>
      <c r="AO3" s="280"/>
      <c r="AP3" s="280"/>
      <c r="AQ3" s="280"/>
      <c r="AR3" s="281"/>
    </row>
    <row r="4" spans="2:44" ht="18" customHeight="1">
      <c r="B4" s="282" t="s">
        <v>164</v>
      </c>
      <c r="C4" s="283"/>
      <c r="D4" s="283"/>
      <c r="E4" s="283"/>
      <c r="F4" s="283"/>
      <c r="G4" s="283"/>
      <c r="H4" s="283"/>
      <c r="I4" s="283"/>
      <c r="J4" s="284"/>
      <c r="L4" s="69"/>
      <c r="M4" s="121"/>
      <c r="N4" s="121"/>
      <c r="O4" s="285" t="s">
        <v>158</v>
      </c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6"/>
      <c r="AD4" s="118"/>
      <c r="AE4" s="270" t="s">
        <v>153</v>
      </c>
      <c r="AF4" s="271"/>
      <c r="AG4" s="271"/>
      <c r="AH4" s="271"/>
      <c r="AI4" s="271"/>
      <c r="AJ4" s="271"/>
      <c r="AK4" s="271"/>
      <c r="AL4" s="271"/>
      <c r="AM4" s="272"/>
      <c r="AN4" s="273">
        <v>44900</v>
      </c>
      <c r="AO4" s="274"/>
      <c r="AP4" s="274"/>
      <c r="AQ4" s="274"/>
      <c r="AR4" s="275"/>
    </row>
    <row r="5" spans="2:44" ht="18" customHeight="1" thickBot="1">
      <c r="B5" s="282"/>
      <c r="C5" s="283"/>
      <c r="D5" s="283"/>
      <c r="E5" s="283"/>
      <c r="F5" s="283"/>
      <c r="G5" s="283"/>
      <c r="H5" s="283"/>
      <c r="I5" s="283"/>
      <c r="J5" s="284"/>
      <c r="L5" s="70"/>
      <c r="M5" s="122"/>
      <c r="N5" s="122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</row>
    <row r="6" spans="2:44" ht="18" customHeight="1">
      <c r="B6" s="282"/>
      <c r="C6" s="283"/>
      <c r="D6" s="283"/>
      <c r="E6" s="283"/>
      <c r="F6" s="283"/>
      <c r="G6" s="283"/>
      <c r="H6" s="283"/>
      <c r="I6" s="283"/>
      <c r="J6" s="284"/>
      <c r="T6" s="72"/>
      <c r="AE6" s="289" t="s">
        <v>167</v>
      </c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1"/>
    </row>
    <row r="7" spans="2:44" ht="18" customHeight="1">
      <c r="B7" s="73" t="s">
        <v>2</v>
      </c>
      <c r="D7" s="292" t="s">
        <v>165</v>
      </c>
      <c r="E7" s="292"/>
      <c r="F7" s="292"/>
      <c r="G7" s="292"/>
      <c r="H7" s="292"/>
      <c r="I7" s="292"/>
      <c r="J7" s="293"/>
      <c r="L7" s="75" t="s">
        <v>3</v>
      </c>
      <c r="M7" s="76"/>
      <c r="N7" s="77"/>
      <c r="O7" s="78" t="s">
        <v>73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7"/>
      <c r="AE7" s="294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6"/>
    </row>
    <row r="8" spans="2:44" ht="18" customHeight="1">
      <c r="B8" s="73" t="s">
        <v>4</v>
      </c>
      <c r="F8" s="292" t="s">
        <v>74</v>
      </c>
      <c r="G8" s="292"/>
      <c r="H8" s="292"/>
      <c r="I8" s="292"/>
      <c r="J8" s="293"/>
      <c r="L8" s="79"/>
      <c r="M8" s="60"/>
      <c r="N8" s="60"/>
      <c r="O8" s="64" t="s">
        <v>75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80"/>
      <c r="AE8" s="263" t="s">
        <v>160</v>
      </c>
      <c r="AF8" s="264"/>
      <c r="AG8" s="264"/>
      <c r="AH8" s="264"/>
      <c r="AI8" s="264"/>
      <c r="AJ8" s="264"/>
      <c r="AK8" s="265"/>
      <c r="AL8" s="263" t="s">
        <v>150</v>
      </c>
      <c r="AM8" s="264"/>
      <c r="AN8" s="264"/>
      <c r="AO8" s="264"/>
      <c r="AP8" s="264"/>
      <c r="AQ8" s="264"/>
      <c r="AR8" s="265"/>
    </row>
    <row r="9" spans="2:44" ht="18" customHeight="1">
      <c r="B9" s="73" t="s">
        <v>5</v>
      </c>
      <c r="F9" s="292">
        <v>81358</v>
      </c>
      <c r="G9" s="292"/>
      <c r="H9" s="292"/>
      <c r="I9" s="292"/>
      <c r="J9" s="293"/>
      <c r="L9" s="300" t="s">
        <v>6</v>
      </c>
      <c r="M9" s="301"/>
      <c r="N9" s="302"/>
      <c r="O9" s="303" t="s">
        <v>30</v>
      </c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5"/>
      <c r="AE9" s="306">
        <v>0.5</v>
      </c>
      <c r="AF9" s="307"/>
      <c r="AG9" s="307"/>
      <c r="AH9" s="307"/>
      <c r="AI9" s="307"/>
      <c r="AJ9" s="307"/>
      <c r="AK9" s="308"/>
      <c r="AL9" s="306"/>
      <c r="AM9" s="307"/>
      <c r="AN9" s="307"/>
      <c r="AO9" s="307"/>
      <c r="AP9" s="307"/>
      <c r="AQ9" s="307"/>
      <c r="AR9" s="308"/>
    </row>
    <row r="10" spans="2:10" ht="9" customHeight="1" thickBot="1">
      <c r="B10" s="73"/>
      <c r="J10" s="81"/>
    </row>
    <row r="11" spans="2:44" ht="18" customHeight="1" thickBot="1">
      <c r="B11" s="73" t="s">
        <v>7</v>
      </c>
      <c r="E11" s="312" t="s">
        <v>166</v>
      </c>
      <c r="F11" s="312"/>
      <c r="G11" s="312"/>
      <c r="H11" s="312"/>
      <c r="I11" s="312"/>
      <c r="J11" s="313"/>
      <c r="L11" s="82" t="s">
        <v>8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4"/>
    </row>
    <row r="12" spans="2:44" ht="18" customHeight="1">
      <c r="B12" s="73" t="s">
        <v>76</v>
      </c>
      <c r="G12" s="314"/>
      <c r="H12" s="314"/>
      <c r="I12" s="314"/>
      <c r="J12" s="315"/>
      <c r="L12" s="316" t="s">
        <v>31</v>
      </c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8"/>
    </row>
    <row r="13" spans="2:44" ht="18" customHeight="1" thickBot="1">
      <c r="B13" s="85"/>
      <c r="C13" s="86"/>
      <c r="D13" s="86"/>
      <c r="E13" s="86"/>
      <c r="F13" s="86"/>
      <c r="G13" s="86"/>
      <c r="H13" s="86"/>
      <c r="I13" s="86"/>
      <c r="J13" s="87"/>
      <c r="L13" s="319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1"/>
    </row>
    <row r="14" ht="9" customHeight="1"/>
    <row r="15" spans="2:44" ht="18" customHeight="1">
      <c r="B15" s="263" t="s">
        <v>9</v>
      </c>
      <c r="C15" s="322"/>
      <c r="D15" s="322"/>
      <c r="E15" s="322"/>
      <c r="F15" s="322"/>
      <c r="G15" s="322"/>
      <c r="H15" s="322"/>
      <c r="I15" s="322"/>
      <c r="J15" s="323"/>
      <c r="L15" s="88" t="s">
        <v>10</v>
      </c>
      <c r="M15" s="89"/>
      <c r="N15" s="90"/>
      <c r="O15" s="61"/>
      <c r="P15" s="324" t="s">
        <v>11</v>
      </c>
      <c r="Q15" s="299"/>
      <c r="R15" s="299"/>
      <c r="S15" s="298"/>
      <c r="U15" s="297" t="s">
        <v>23</v>
      </c>
      <c r="V15" s="299"/>
      <c r="W15" s="298"/>
      <c r="X15" s="91"/>
      <c r="Y15" s="324" t="s">
        <v>12</v>
      </c>
      <c r="Z15" s="299"/>
      <c r="AA15" s="298"/>
      <c r="AC15" s="297" t="s">
        <v>77</v>
      </c>
      <c r="AD15" s="299"/>
      <c r="AE15" s="298"/>
      <c r="AG15" s="297" t="s">
        <v>154</v>
      </c>
      <c r="AH15" s="298"/>
      <c r="AJ15" s="297" t="s">
        <v>149</v>
      </c>
      <c r="AK15" s="299"/>
      <c r="AL15" s="298"/>
      <c r="AN15" s="324" t="s">
        <v>9</v>
      </c>
      <c r="AO15" s="325"/>
      <c r="AP15" s="325"/>
      <c r="AQ15" s="325"/>
      <c r="AR15" s="326"/>
    </row>
    <row r="16" spans="2:44" ht="18" customHeight="1">
      <c r="B16" s="327" t="s">
        <v>155</v>
      </c>
      <c r="C16" s="328"/>
      <c r="D16" s="328"/>
      <c r="E16" s="328"/>
      <c r="F16" s="92"/>
      <c r="G16" s="329">
        <v>6313.84</v>
      </c>
      <c r="H16" s="329"/>
      <c r="I16" s="329"/>
      <c r="J16" s="330"/>
      <c r="L16" s="93" t="s">
        <v>14</v>
      </c>
      <c r="M16" s="94"/>
      <c r="N16" s="95"/>
      <c r="O16" s="62"/>
      <c r="P16" s="309">
        <v>37389</v>
      </c>
      <c r="Q16" s="310"/>
      <c r="R16" s="310"/>
      <c r="S16" s="311"/>
      <c r="T16" s="59"/>
      <c r="U16" s="331"/>
      <c r="V16" s="332"/>
      <c r="W16" s="333"/>
      <c r="X16" s="59"/>
      <c r="Y16" s="309"/>
      <c r="Z16" s="310"/>
      <c r="AA16" s="311"/>
      <c r="AB16" s="59"/>
      <c r="AC16" s="331"/>
      <c r="AD16" s="332"/>
      <c r="AE16" s="333"/>
      <c r="AF16" s="59"/>
      <c r="AG16" s="331"/>
      <c r="AH16" s="333"/>
      <c r="AI16" s="63"/>
      <c r="AJ16" s="309"/>
      <c r="AK16" s="310"/>
      <c r="AL16" s="311"/>
      <c r="AM16" s="63"/>
      <c r="AN16" s="309">
        <v>37389</v>
      </c>
      <c r="AO16" s="310"/>
      <c r="AP16" s="310"/>
      <c r="AQ16" s="310"/>
      <c r="AR16" s="311"/>
    </row>
    <row r="17" spans="2:44" ht="18" customHeight="1">
      <c r="B17" s="338" t="s">
        <v>79</v>
      </c>
      <c r="C17" s="339"/>
      <c r="D17" s="339"/>
      <c r="E17" s="339"/>
      <c r="G17" s="340">
        <f>G16*0.16</f>
        <v>1010.2144000000001</v>
      </c>
      <c r="H17" s="340"/>
      <c r="I17" s="340"/>
      <c r="J17" s="341"/>
      <c r="L17" s="97" t="s">
        <v>15</v>
      </c>
      <c r="M17" s="98"/>
      <c r="N17" s="99"/>
      <c r="O17" s="62"/>
      <c r="P17" s="309">
        <v>37415</v>
      </c>
      <c r="Q17" s="310"/>
      <c r="R17" s="310"/>
      <c r="S17" s="311"/>
      <c r="T17" s="59"/>
      <c r="U17" s="334"/>
      <c r="V17" s="335"/>
      <c r="W17" s="336"/>
      <c r="X17" s="59"/>
      <c r="Y17" s="309"/>
      <c r="Z17" s="310"/>
      <c r="AA17" s="311"/>
      <c r="AB17" s="59"/>
      <c r="AC17" s="334"/>
      <c r="AD17" s="335"/>
      <c r="AE17" s="336"/>
      <c r="AF17" s="59"/>
      <c r="AG17" s="334"/>
      <c r="AH17" s="336"/>
      <c r="AI17" s="63"/>
      <c r="AJ17" s="309"/>
      <c r="AK17" s="310"/>
      <c r="AL17" s="311"/>
      <c r="AM17" s="63"/>
      <c r="AN17" s="309">
        <v>37402</v>
      </c>
      <c r="AO17" s="310"/>
      <c r="AP17" s="310"/>
      <c r="AQ17" s="310"/>
      <c r="AR17" s="311"/>
    </row>
    <row r="18" spans="2:10" ht="18" customHeight="1">
      <c r="B18" s="338" t="s">
        <v>156</v>
      </c>
      <c r="C18" s="339"/>
      <c r="D18" s="339"/>
      <c r="E18" s="339"/>
      <c r="F18" s="339"/>
      <c r="G18" s="345">
        <f>G17+G16</f>
        <v>7324.0544</v>
      </c>
      <c r="H18" s="345"/>
      <c r="I18" s="345"/>
      <c r="J18" s="346"/>
    </row>
    <row r="19" spans="2:44" ht="18" customHeight="1">
      <c r="B19" s="338"/>
      <c r="C19" s="339"/>
      <c r="D19" s="339"/>
      <c r="E19" s="339"/>
      <c r="F19" s="340"/>
      <c r="G19" s="340"/>
      <c r="H19" s="340"/>
      <c r="I19" s="340"/>
      <c r="J19" s="341"/>
      <c r="L19" s="347" t="s">
        <v>78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3"/>
    </row>
    <row r="20" spans="2:44" ht="3" customHeight="1">
      <c r="B20" s="96"/>
      <c r="C20" s="100"/>
      <c r="D20" s="100"/>
      <c r="E20" s="100"/>
      <c r="F20" s="101"/>
      <c r="G20" s="101"/>
      <c r="H20" s="101"/>
      <c r="I20" s="101"/>
      <c r="J20" s="102"/>
      <c r="L20" s="103"/>
      <c r="AR20" s="81"/>
    </row>
    <row r="21" spans="2:44" ht="18" customHeight="1">
      <c r="B21" s="73"/>
      <c r="J21" s="81"/>
      <c r="L21" s="337" t="s">
        <v>16</v>
      </c>
      <c r="M21" s="322"/>
      <c r="N21" s="322"/>
      <c r="O21" s="323"/>
      <c r="P21" s="104"/>
      <c r="Q21" s="337" t="s">
        <v>17</v>
      </c>
      <c r="R21" s="322"/>
      <c r="S21" s="322"/>
      <c r="T21" s="323"/>
      <c r="U21" s="104"/>
      <c r="V21" s="337" t="s">
        <v>18</v>
      </c>
      <c r="W21" s="322"/>
      <c r="X21" s="322"/>
      <c r="Y21" s="323"/>
      <c r="Z21" s="104"/>
      <c r="AA21" s="337" t="s">
        <v>19</v>
      </c>
      <c r="AB21" s="322"/>
      <c r="AC21" s="322"/>
      <c r="AD21" s="323"/>
      <c r="AE21" s="104"/>
      <c r="AF21" s="337" t="s">
        <v>20</v>
      </c>
      <c r="AG21" s="322"/>
      <c r="AH21" s="322"/>
      <c r="AI21" s="323"/>
      <c r="AJ21" s="65"/>
      <c r="AK21" s="65"/>
      <c r="AL21" s="65"/>
      <c r="AM21" s="65"/>
      <c r="AN21" s="104"/>
      <c r="AO21" s="337" t="s">
        <v>21</v>
      </c>
      <c r="AP21" s="322"/>
      <c r="AQ21" s="322"/>
      <c r="AR21" s="323"/>
    </row>
    <row r="22" spans="2:44" ht="3" customHeight="1">
      <c r="B22" s="103"/>
      <c r="J22" s="81"/>
      <c r="L22" s="103"/>
      <c r="AR22" s="81"/>
    </row>
    <row r="23" spans="2:44" ht="18" customHeight="1">
      <c r="B23" s="73" t="s">
        <v>33</v>
      </c>
      <c r="J23" s="81"/>
      <c r="L23" s="105"/>
      <c r="M23" s="106"/>
      <c r="N23" s="106"/>
      <c r="O23" s="106"/>
      <c r="P23" s="106"/>
      <c r="Q23" s="106"/>
      <c r="R23" s="106"/>
      <c r="S23" s="106"/>
      <c r="T23" s="107"/>
      <c r="V23" s="342" t="s">
        <v>80</v>
      </c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3"/>
    </row>
    <row r="24" spans="2:44" ht="3" customHeight="1">
      <c r="B24" s="73"/>
      <c r="J24" s="81"/>
      <c r="L24" s="103"/>
      <c r="AR24" s="81"/>
    </row>
    <row r="25" spans="2:44" ht="18" customHeight="1">
      <c r="B25" s="343" t="s">
        <v>32</v>
      </c>
      <c r="C25" s="344"/>
      <c r="D25" s="344"/>
      <c r="E25" s="59"/>
      <c r="G25" s="340">
        <f>G16*0.005</f>
        <v>31.569200000000002</v>
      </c>
      <c r="H25" s="340"/>
      <c r="I25" s="340"/>
      <c r="J25" s="341"/>
      <c r="L25" s="105"/>
      <c r="M25" s="106"/>
      <c r="N25" s="106"/>
      <c r="O25" s="107"/>
      <c r="Q25" s="105"/>
      <c r="R25" s="106"/>
      <c r="S25" s="106"/>
      <c r="T25" s="107"/>
      <c r="V25" s="105"/>
      <c r="W25" s="106"/>
      <c r="X25" s="106"/>
      <c r="Y25" s="107"/>
      <c r="AA25" s="105"/>
      <c r="AB25" s="106"/>
      <c r="AC25" s="106"/>
      <c r="AD25" s="107"/>
      <c r="AF25" s="105"/>
      <c r="AG25" s="106"/>
      <c r="AH25" s="106"/>
      <c r="AI25" s="107"/>
      <c r="AO25" s="105"/>
      <c r="AP25" s="106"/>
      <c r="AQ25" s="106"/>
      <c r="AR25" s="107"/>
    </row>
    <row r="26" spans="2:44" ht="18" customHeight="1">
      <c r="B26" s="103"/>
      <c r="G26" s="351"/>
      <c r="H26" s="351"/>
      <c r="I26" s="351"/>
      <c r="J26" s="352"/>
      <c r="L26" s="337" t="s">
        <v>11</v>
      </c>
      <c r="M26" s="322"/>
      <c r="N26" s="322"/>
      <c r="O26" s="323"/>
      <c r="Q26" s="353">
        <v>24203.06</v>
      </c>
      <c r="R26" s="354"/>
      <c r="S26" s="354"/>
      <c r="T26" s="355"/>
      <c r="V26" s="356">
        <v>7260.92</v>
      </c>
      <c r="W26" s="349"/>
      <c r="X26" s="349"/>
      <c r="Y26" s="350"/>
      <c r="AA26" s="356">
        <v>4840.61</v>
      </c>
      <c r="AB26" s="357"/>
      <c r="AC26" s="357"/>
      <c r="AD26" s="358"/>
      <c r="AF26" s="356">
        <v>12101.53</v>
      </c>
      <c r="AG26" s="349"/>
      <c r="AH26" s="349"/>
      <c r="AI26" s="350"/>
      <c r="AJ26" s="74"/>
      <c r="AK26" s="74"/>
      <c r="AL26" s="74"/>
      <c r="AM26" s="74"/>
      <c r="AO26" s="356">
        <f>AF26</f>
        <v>12101.53</v>
      </c>
      <c r="AP26" s="349"/>
      <c r="AQ26" s="349"/>
      <c r="AR26" s="350"/>
    </row>
    <row r="27" spans="2:44" ht="18" customHeight="1">
      <c r="B27" s="73"/>
      <c r="J27" s="81"/>
      <c r="L27" s="337" t="s">
        <v>23</v>
      </c>
      <c r="M27" s="322"/>
      <c r="N27" s="322"/>
      <c r="O27" s="323"/>
      <c r="Q27" s="353"/>
      <c r="R27" s="354"/>
      <c r="S27" s="354"/>
      <c r="T27" s="355"/>
      <c r="V27" s="348"/>
      <c r="W27" s="349"/>
      <c r="X27" s="349"/>
      <c r="Y27" s="350"/>
      <c r="AA27" s="356"/>
      <c r="AB27" s="357"/>
      <c r="AC27" s="357"/>
      <c r="AD27" s="358"/>
      <c r="AF27" s="348"/>
      <c r="AG27" s="349"/>
      <c r="AH27" s="349"/>
      <c r="AI27" s="350"/>
      <c r="AJ27" s="74"/>
      <c r="AK27" s="74"/>
      <c r="AL27" s="74"/>
      <c r="AM27" s="74"/>
      <c r="AO27" s="348"/>
      <c r="AP27" s="349"/>
      <c r="AQ27" s="349"/>
      <c r="AR27" s="350"/>
    </row>
    <row r="28" spans="2:44" ht="18" customHeight="1">
      <c r="B28" s="73"/>
      <c r="G28" s="340"/>
      <c r="H28" s="340"/>
      <c r="I28" s="340"/>
      <c r="J28" s="341"/>
      <c r="L28" s="337" t="s">
        <v>24</v>
      </c>
      <c r="M28" s="322"/>
      <c r="N28" s="322"/>
      <c r="O28" s="323"/>
      <c r="Q28" s="359"/>
      <c r="R28" s="360"/>
      <c r="S28" s="360"/>
      <c r="T28" s="361"/>
      <c r="V28" s="348"/>
      <c r="W28" s="349"/>
      <c r="X28" s="349"/>
      <c r="Y28" s="350"/>
      <c r="AA28" s="356"/>
      <c r="AB28" s="357"/>
      <c r="AC28" s="357"/>
      <c r="AD28" s="358"/>
      <c r="AF28" s="348"/>
      <c r="AG28" s="349"/>
      <c r="AH28" s="349"/>
      <c r="AI28" s="350"/>
      <c r="AJ28" s="74"/>
      <c r="AK28" s="74"/>
      <c r="AL28" s="74"/>
      <c r="AM28" s="74"/>
      <c r="AO28" s="348"/>
      <c r="AP28" s="349"/>
      <c r="AQ28" s="349"/>
      <c r="AR28" s="350"/>
    </row>
    <row r="29" spans="2:44" ht="18" customHeight="1" thickBot="1">
      <c r="B29" s="73" t="s">
        <v>26</v>
      </c>
      <c r="G29" s="362">
        <f>G18-G25</f>
        <v>7292.4852</v>
      </c>
      <c r="H29" s="362"/>
      <c r="I29" s="362"/>
      <c r="J29" s="363"/>
      <c r="L29" s="337" t="s">
        <v>25</v>
      </c>
      <c r="M29" s="322"/>
      <c r="N29" s="322"/>
      <c r="O29" s="323"/>
      <c r="Q29" s="353">
        <f>Q26</f>
        <v>24203.06</v>
      </c>
      <c r="R29" s="354"/>
      <c r="S29" s="354"/>
      <c r="T29" s="355"/>
      <c r="V29" s="356">
        <f>V26</f>
        <v>7260.92</v>
      </c>
      <c r="W29" s="349"/>
      <c r="X29" s="349"/>
      <c r="Y29" s="350"/>
      <c r="AA29" s="356">
        <f>AA26</f>
        <v>4840.61</v>
      </c>
      <c r="AB29" s="357"/>
      <c r="AC29" s="357"/>
      <c r="AD29" s="358"/>
      <c r="AF29" s="356">
        <f>AF26</f>
        <v>12101.53</v>
      </c>
      <c r="AG29" s="349"/>
      <c r="AH29" s="349"/>
      <c r="AI29" s="350"/>
      <c r="AJ29" s="74"/>
      <c r="AK29" s="74"/>
      <c r="AL29" s="74"/>
      <c r="AM29" s="74"/>
      <c r="AO29" s="356">
        <f>AO26</f>
        <v>12101.53</v>
      </c>
      <c r="AP29" s="349"/>
      <c r="AQ29" s="349"/>
      <c r="AR29" s="350"/>
    </row>
    <row r="30" spans="2:44" ht="3" customHeight="1" thickTop="1">
      <c r="B30" s="103"/>
      <c r="J30" s="81"/>
      <c r="L30" s="103"/>
      <c r="AR30" s="81"/>
    </row>
    <row r="31" spans="2:44" ht="3" customHeight="1">
      <c r="B31" s="85"/>
      <c r="C31" s="86"/>
      <c r="D31" s="86"/>
      <c r="E31" s="86"/>
      <c r="F31" s="86"/>
      <c r="G31" s="86"/>
      <c r="H31" s="86"/>
      <c r="I31" s="86"/>
      <c r="J31" s="87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7"/>
    </row>
    <row r="32" ht="18" customHeight="1"/>
    <row r="33" spans="2:44" ht="31.5" customHeight="1">
      <c r="B33" s="364" t="s">
        <v>27</v>
      </c>
      <c r="C33" s="364"/>
      <c r="D33" s="364"/>
      <c r="E33" s="364"/>
      <c r="F33" s="364"/>
      <c r="G33" s="364"/>
      <c r="H33" s="108"/>
      <c r="I33" s="364" t="s">
        <v>28</v>
      </c>
      <c r="J33" s="364"/>
      <c r="K33" s="364"/>
      <c r="L33" s="364"/>
      <c r="M33" s="364"/>
      <c r="N33" s="364"/>
      <c r="O33" s="364"/>
      <c r="P33" s="364"/>
      <c r="Q33" s="108"/>
      <c r="R33" s="365" t="s">
        <v>161</v>
      </c>
      <c r="S33" s="365"/>
      <c r="T33" s="365"/>
      <c r="U33" s="365"/>
      <c r="V33" s="365"/>
      <c r="W33" s="365"/>
      <c r="X33" s="108"/>
      <c r="Y33" s="365" t="s">
        <v>183</v>
      </c>
      <c r="Z33" s="365"/>
      <c r="AA33" s="365"/>
      <c r="AB33" s="365"/>
      <c r="AC33" s="365"/>
      <c r="AD33" s="365"/>
      <c r="AE33" s="365"/>
      <c r="AF33" s="109"/>
      <c r="AG33" s="365" t="s">
        <v>162</v>
      </c>
      <c r="AH33" s="365"/>
      <c r="AI33" s="365"/>
      <c r="AJ33" s="365"/>
      <c r="AK33" s="365"/>
      <c r="AM33" s="365" t="s">
        <v>85</v>
      </c>
      <c r="AN33" s="365"/>
      <c r="AO33" s="365"/>
      <c r="AP33" s="365"/>
      <c r="AQ33" s="365"/>
      <c r="AR33" s="365"/>
    </row>
    <row r="34" spans="2:44" ht="30" customHeight="1">
      <c r="B34" s="366"/>
      <c r="C34" s="366"/>
      <c r="D34" s="366"/>
      <c r="E34" s="366"/>
      <c r="F34" s="366"/>
      <c r="G34" s="366"/>
      <c r="H34" s="110"/>
      <c r="I34" s="366"/>
      <c r="J34" s="366"/>
      <c r="K34" s="366"/>
      <c r="L34" s="366"/>
      <c r="M34" s="366"/>
      <c r="N34" s="366"/>
      <c r="O34" s="366"/>
      <c r="P34" s="366"/>
      <c r="Q34" s="110"/>
      <c r="R34" s="366"/>
      <c r="S34" s="366"/>
      <c r="T34" s="366"/>
      <c r="U34" s="366"/>
      <c r="V34" s="366"/>
      <c r="W34" s="366"/>
      <c r="X34" s="110"/>
      <c r="Y34" s="366"/>
      <c r="Z34" s="366"/>
      <c r="AA34" s="366"/>
      <c r="AB34" s="366"/>
      <c r="AC34" s="366"/>
      <c r="AD34" s="366"/>
      <c r="AE34" s="366"/>
      <c r="AF34" s="110"/>
      <c r="AG34" s="366"/>
      <c r="AH34" s="366"/>
      <c r="AI34" s="366"/>
      <c r="AJ34" s="366"/>
      <c r="AK34" s="366"/>
      <c r="AL34" s="110"/>
      <c r="AM34" s="366"/>
      <c r="AN34" s="366"/>
      <c r="AO34" s="366"/>
      <c r="AP34" s="366"/>
      <c r="AQ34" s="366"/>
      <c r="AR34" s="366"/>
    </row>
    <row r="35" spans="2:44" ht="30" customHeight="1">
      <c r="B35" s="366"/>
      <c r="C35" s="366"/>
      <c r="D35" s="366"/>
      <c r="E35" s="366"/>
      <c r="F35" s="366"/>
      <c r="G35" s="366"/>
      <c r="H35" s="110"/>
      <c r="I35" s="366"/>
      <c r="J35" s="366"/>
      <c r="K35" s="366"/>
      <c r="L35" s="366"/>
      <c r="M35" s="366"/>
      <c r="N35" s="366"/>
      <c r="O35" s="366"/>
      <c r="P35" s="366"/>
      <c r="Q35" s="110"/>
      <c r="R35" s="366"/>
      <c r="S35" s="366"/>
      <c r="T35" s="366"/>
      <c r="U35" s="366"/>
      <c r="V35" s="366"/>
      <c r="W35" s="366"/>
      <c r="X35" s="110"/>
      <c r="Y35" s="366"/>
      <c r="Z35" s="366"/>
      <c r="AA35" s="366"/>
      <c r="AB35" s="366"/>
      <c r="AC35" s="366"/>
      <c r="AD35" s="366"/>
      <c r="AE35" s="366"/>
      <c r="AF35" s="110"/>
      <c r="AG35" s="366"/>
      <c r="AH35" s="366"/>
      <c r="AI35" s="366"/>
      <c r="AJ35" s="366"/>
      <c r="AK35" s="366"/>
      <c r="AL35" s="110"/>
      <c r="AM35" s="366"/>
      <c r="AN35" s="366"/>
      <c r="AO35" s="366"/>
      <c r="AP35" s="366"/>
      <c r="AQ35" s="366"/>
      <c r="AR35" s="366"/>
    </row>
    <row r="36" spans="2:44" ht="25.5" customHeight="1">
      <c r="B36" s="367" t="s">
        <v>157</v>
      </c>
      <c r="C36" s="367"/>
      <c r="D36" s="367"/>
      <c r="E36" s="367"/>
      <c r="F36" s="367"/>
      <c r="G36" s="367"/>
      <c r="H36" s="111"/>
      <c r="I36" s="368" t="s">
        <v>157</v>
      </c>
      <c r="J36" s="368"/>
      <c r="K36" s="368"/>
      <c r="L36" s="368"/>
      <c r="M36" s="368"/>
      <c r="N36" s="368"/>
      <c r="O36" s="368"/>
      <c r="P36" s="368"/>
      <c r="Q36" s="68"/>
      <c r="R36" s="368" t="s">
        <v>157</v>
      </c>
      <c r="S36" s="368"/>
      <c r="T36" s="368"/>
      <c r="U36" s="368"/>
      <c r="V36" s="368"/>
      <c r="W36" s="368"/>
      <c r="X36" s="68"/>
      <c r="Y36" s="368" t="s">
        <v>157</v>
      </c>
      <c r="Z36" s="368"/>
      <c r="AA36" s="368"/>
      <c r="AB36" s="368"/>
      <c r="AC36" s="368"/>
      <c r="AD36" s="368"/>
      <c r="AE36" s="368"/>
      <c r="AG36" s="368" t="s">
        <v>157</v>
      </c>
      <c r="AH36" s="368"/>
      <c r="AI36" s="368"/>
      <c r="AJ36" s="368"/>
      <c r="AK36" s="368"/>
      <c r="AL36" s="112"/>
      <c r="AM36" s="369" t="s">
        <v>184</v>
      </c>
      <c r="AN36" s="369"/>
      <c r="AO36" s="369"/>
      <c r="AP36" s="369"/>
      <c r="AQ36" s="369"/>
      <c r="AR36" s="369"/>
    </row>
    <row r="37" ht="8.25" customHeight="1"/>
    <row r="38" ht="18" customHeight="1">
      <c r="B38" s="113"/>
    </row>
    <row r="39" ht="18" customHeight="1">
      <c r="B39" s="114"/>
    </row>
    <row r="40" ht="18" customHeight="1">
      <c r="B40" s="114"/>
    </row>
    <row r="41" ht="18" customHeight="1">
      <c r="B41" s="114"/>
    </row>
    <row r="42" ht="18" customHeight="1" hidden="1"/>
  </sheetData>
  <sheetProtection formatCells="0" formatColumns="0" formatRows="0" insertColumns="0" insertRows="0"/>
  <mergeCells count="107">
    <mergeCell ref="B36:G36"/>
    <mergeCell ref="I36:P36"/>
    <mergeCell ref="R36:W36"/>
    <mergeCell ref="Y36:AE36"/>
    <mergeCell ref="AG36:AK36"/>
    <mergeCell ref="AM36:AR36"/>
    <mergeCell ref="B34:G35"/>
    <mergeCell ref="I34:P35"/>
    <mergeCell ref="R34:W35"/>
    <mergeCell ref="Y34:AE35"/>
    <mergeCell ref="AG34:AK35"/>
    <mergeCell ref="AM34:AR35"/>
    <mergeCell ref="B33:G33"/>
    <mergeCell ref="I33:P33"/>
    <mergeCell ref="R33:W33"/>
    <mergeCell ref="Y33:AE33"/>
    <mergeCell ref="AG33:AK33"/>
    <mergeCell ref="AM33:AR33"/>
    <mergeCell ref="AO28:AR28"/>
    <mergeCell ref="G29:J29"/>
    <mergeCell ref="L29:O29"/>
    <mergeCell ref="Q29:T29"/>
    <mergeCell ref="V29:Y29"/>
    <mergeCell ref="AA29:AD29"/>
    <mergeCell ref="AF29:AI29"/>
    <mergeCell ref="AO29:AR29"/>
    <mergeCell ref="G28:J28"/>
    <mergeCell ref="L28:O28"/>
    <mergeCell ref="Q28:T28"/>
    <mergeCell ref="V28:Y28"/>
    <mergeCell ref="AA28:AD28"/>
    <mergeCell ref="AF28:AI28"/>
    <mergeCell ref="AO26:AR26"/>
    <mergeCell ref="L27:O27"/>
    <mergeCell ref="Q27:T27"/>
    <mergeCell ref="V27:Y27"/>
    <mergeCell ref="AA27:AD27"/>
    <mergeCell ref="AF27:AI27"/>
    <mergeCell ref="AO27:AR27"/>
    <mergeCell ref="G26:J26"/>
    <mergeCell ref="L26:O26"/>
    <mergeCell ref="Q26:T26"/>
    <mergeCell ref="V26:Y26"/>
    <mergeCell ref="AA26:AD26"/>
    <mergeCell ref="AF26:AI26"/>
    <mergeCell ref="AO21:AR21"/>
    <mergeCell ref="V23:AR23"/>
    <mergeCell ref="B25:D25"/>
    <mergeCell ref="G25:J25"/>
    <mergeCell ref="B18:F18"/>
    <mergeCell ref="G18:J18"/>
    <mergeCell ref="B19:E19"/>
    <mergeCell ref="F19:J19"/>
    <mergeCell ref="L19:AR19"/>
    <mergeCell ref="L21:O21"/>
    <mergeCell ref="Q21:T21"/>
    <mergeCell ref="V21:Y21"/>
    <mergeCell ref="AA21:AD21"/>
    <mergeCell ref="AF21:AI21"/>
    <mergeCell ref="B17:E17"/>
    <mergeCell ref="G17:J17"/>
    <mergeCell ref="P17:S17"/>
    <mergeCell ref="Y17:AA17"/>
    <mergeCell ref="AJ17:AL17"/>
    <mergeCell ref="AN17:AR17"/>
    <mergeCell ref="AN15:AR15"/>
    <mergeCell ref="B16:E16"/>
    <mergeCell ref="G16:J16"/>
    <mergeCell ref="P16:S16"/>
    <mergeCell ref="U16:W17"/>
    <mergeCell ref="Y16:AA16"/>
    <mergeCell ref="AC16:AE17"/>
    <mergeCell ref="AG16:AH17"/>
    <mergeCell ref="AJ16:AL16"/>
    <mergeCell ref="AN16:AR16"/>
    <mergeCell ref="E11:J11"/>
    <mergeCell ref="G12:J12"/>
    <mergeCell ref="L12:AR13"/>
    <mergeCell ref="B15:J15"/>
    <mergeCell ref="P15:S15"/>
    <mergeCell ref="U15:W15"/>
    <mergeCell ref="Y15:AA15"/>
    <mergeCell ref="AC15:AE15"/>
    <mergeCell ref="AG15:AH15"/>
    <mergeCell ref="AJ15:AL15"/>
    <mergeCell ref="F8:J8"/>
    <mergeCell ref="AE8:AK8"/>
    <mergeCell ref="AL8:AR8"/>
    <mergeCell ref="F9:J9"/>
    <mergeCell ref="L9:N9"/>
    <mergeCell ref="O9:AC9"/>
    <mergeCell ref="AE9:AK9"/>
    <mergeCell ref="AL9:AR9"/>
    <mergeCell ref="B4:J6"/>
    <mergeCell ref="O4:AC5"/>
    <mergeCell ref="AE4:AM4"/>
    <mergeCell ref="AN4:AR4"/>
    <mergeCell ref="AE6:AR6"/>
    <mergeCell ref="D7:J7"/>
    <mergeCell ref="AE7:AR7"/>
    <mergeCell ref="B2:J2"/>
    <mergeCell ref="O2:AC3"/>
    <mergeCell ref="AE2:AM2"/>
    <mergeCell ref="AN2:AR2"/>
    <mergeCell ref="B3:J3"/>
    <mergeCell ref="AE3:AM3"/>
    <mergeCell ref="AN3:AR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61"/>
  <sheetViews>
    <sheetView showZeros="0" zoomScale="80" zoomScaleNormal="80" zoomScalePageLayoutView="70" workbookViewId="0" topLeftCell="A1">
      <selection activeCell="A21" sqref="A21:IV21"/>
    </sheetView>
  </sheetViews>
  <sheetFormatPr defaultColWidth="0" defaultRowHeight="12.75" zeroHeight="1"/>
  <cols>
    <col min="1" max="1" width="1.8515625" style="148" customWidth="1"/>
    <col min="2" max="2" width="14.8515625" style="148" customWidth="1"/>
    <col min="3" max="3" width="13.140625" style="148" customWidth="1"/>
    <col min="4" max="4" width="16.8515625" style="148" customWidth="1"/>
    <col min="5" max="5" width="0.85546875" style="148" customWidth="1"/>
    <col min="6" max="6" width="9.7109375" style="148" customWidth="1"/>
    <col min="7" max="7" width="5.57421875" style="148" customWidth="1"/>
    <col min="8" max="8" width="8.8515625" style="148" customWidth="1"/>
    <col min="9" max="9" width="8.421875" style="148" customWidth="1"/>
    <col min="10" max="10" width="16.8515625" style="148" customWidth="1"/>
    <col min="11" max="11" width="15.421875" style="148" customWidth="1"/>
    <col min="12" max="12" width="12.140625" style="148" bestFit="1" customWidth="1"/>
    <col min="13" max="13" width="19.140625" style="148" bestFit="1" customWidth="1"/>
    <col min="14" max="14" width="11.421875" style="148" bestFit="1" customWidth="1"/>
    <col min="15" max="15" width="0.85546875" style="148" customWidth="1"/>
    <col min="16" max="17" width="9.7109375" style="148" customWidth="1"/>
    <col min="18" max="18" width="11.57421875" style="148" customWidth="1"/>
    <col min="19" max="19" width="10.00390625" style="148" customWidth="1"/>
    <col min="20" max="20" width="2.7109375" style="148" customWidth="1"/>
    <col min="21" max="16384" width="0" style="148" hidden="1" customWidth="1"/>
  </cols>
  <sheetData>
    <row r="1" ht="13.5" thickBot="1"/>
    <row r="2" spans="2:19" ht="18" customHeight="1">
      <c r="B2" s="149" t="s">
        <v>34</v>
      </c>
      <c r="C2" s="150"/>
      <c r="D2" s="151"/>
      <c r="F2" s="152"/>
      <c r="G2" s="370" t="s">
        <v>181</v>
      </c>
      <c r="H2" s="370"/>
      <c r="I2" s="370"/>
      <c r="J2" s="370"/>
      <c r="K2" s="370"/>
      <c r="L2" s="370"/>
      <c r="M2" s="370"/>
      <c r="N2" s="371"/>
      <c r="O2" s="153"/>
      <c r="P2" s="380" t="s">
        <v>152</v>
      </c>
      <c r="Q2" s="381"/>
      <c r="R2" s="382" t="s">
        <v>182</v>
      </c>
      <c r="S2" s="383"/>
    </row>
    <row r="3" spans="2:19" ht="18" customHeight="1">
      <c r="B3" s="154"/>
      <c r="C3" s="155"/>
      <c r="D3" s="156"/>
      <c r="F3" s="157"/>
      <c r="G3" s="384" t="s">
        <v>84</v>
      </c>
      <c r="H3" s="384"/>
      <c r="I3" s="384"/>
      <c r="J3" s="384"/>
      <c r="K3" s="384"/>
      <c r="L3" s="384"/>
      <c r="M3" s="384"/>
      <c r="N3" s="385"/>
      <c r="O3" s="153"/>
      <c r="P3" s="386" t="s">
        <v>151</v>
      </c>
      <c r="Q3" s="387"/>
      <c r="R3" s="388" t="s">
        <v>170</v>
      </c>
      <c r="S3" s="389"/>
    </row>
    <row r="4" spans="2:19" ht="18" customHeight="1" thickBot="1">
      <c r="B4" s="158" t="s">
        <v>115</v>
      </c>
      <c r="C4" s="159"/>
      <c r="D4" s="160"/>
      <c r="F4" s="161"/>
      <c r="G4" s="390" t="s">
        <v>169</v>
      </c>
      <c r="H4" s="390"/>
      <c r="I4" s="390"/>
      <c r="J4" s="390"/>
      <c r="K4" s="390"/>
      <c r="L4" s="390"/>
      <c r="M4" s="390"/>
      <c r="N4" s="391"/>
      <c r="P4" s="142" t="s">
        <v>153</v>
      </c>
      <c r="Q4" s="143"/>
      <c r="R4" s="445">
        <v>43154</v>
      </c>
      <c r="S4" s="446"/>
    </row>
    <row r="5" spans="2:19" ht="4.5" customHeight="1" thickBot="1">
      <c r="B5" s="154"/>
      <c r="C5" s="155"/>
      <c r="D5" s="156"/>
      <c r="P5" s="144"/>
      <c r="Q5" s="155"/>
      <c r="R5" s="155"/>
      <c r="S5" s="155"/>
    </row>
    <row r="6" spans="2:19" ht="36" customHeight="1" thickBot="1">
      <c r="B6" s="124" t="s">
        <v>116</v>
      </c>
      <c r="C6" s="125"/>
      <c r="D6" s="160"/>
      <c r="F6" s="447" t="s">
        <v>117</v>
      </c>
      <c r="G6" s="448"/>
      <c r="H6" s="449" t="s">
        <v>118</v>
      </c>
      <c r="I6" s="449"/>
      <c r="J6" s="449"/>
      <c r="K6" s="449"/>
      <c r="L6" s="449"/>
      <c r="M6" s="449"/>
      <c r="N6" s="450"/>
      <c r="P6" s="372" t="s">
        <v>167</v>
      </c>
      <c r="Q6" s="373"/>
      <c r="R6" s="374"/>
      <c r="S6" s="162"/>
    </row>
    <row r="7" spans="2:19" ht="18.75" customHeight="1">
      <c r="B7" s="154"/>
      <c r="C7" s="155"/>
      <c r="D7" s="156"/>
      <c r="F7" s="451" t="s">
        <v>47</v>
      </c>
      <c r="G7" s="452"/>
      <c r="H7" s="453" t="s">
        <v>120</v>
      </c>
      <c r="I7" s="453"/>
      <c r="J7" s="453"/>
      <c r="K7" s="453"/>
      <c r="L7" s="453"/>
      <c r="M7" s="453"/>
      <c r="N7" s="454"/>
      <c r="P7" s="375" t="s">
        <v>29</v>
      </c>
      <c r="Q7" s="376"/>
      <c r="R7" s="376"/>
      <c r="S7" s="377"/>
    </row>
    <row r="8" spans="2:19" ht="33.75" customHeight="1">
      <c r="B8" s="124" t="s">
        <v>119</v>
      </c>
      <c r="C8" s="125"/>
      <c r="D8" s="160"/>
      <c r="F8" s="451"/>
      <c r="G8" s="452"/>
      <c r="H8" s="453"/>
      <c r="I8" s="453"/>
      <c r="J8" s="453"/>
      <c r="K8" s="453"/>
      <c r="L8" s="453"/>
      <c r="M8" s="453"/>
      <c r="N8" s="454"/>
      <c r="P8" s="126" t="s">
        <v>141</v>
      </c>
      <c r="Q8" s="378"/>
      <c r="R8" s="378"/>
      <c r="S8" s="379"/>
    </row>
    <row r="9" spans="2:19" ht="33.75" customHeight="1">
      <c r="B9" s="124"/>
      <c r="C9" s="125"/>
      <c r="D9" s="160"/>
      <c r="F9" s="451"/>
      <c r="G9" s="452"/>
      <c r="H9" s="453"/>
      <c r="I9" s="453"/>
      <c r="J9" s="453"/>
      <c r="K9" s="453"/>
      <c r="L9" s="453"/>
      <c r="M9" s="453"/>
      <c r="N9" s="454"/>
      <c r="P9" s="126" t="s">
        <v>142</v>
      </c>
      <c r="Q9" s="135"/>
      <c r="R9" s="135"/>
      <c r="S9" s="136"/>
    </row>
    <row r="10" spans="2:19" ht="13.5" thickBot="1">
      <c r="B10" s="163" t="s">
        <v>121</v>
      </c>
      <c r="C10" s="164"/>
      <c r="D10" s="165"/>
      <c r="F10" s="455" t="s">
        <v>50</v>
      </c>
      <c r="G10" s="456"/>
      <c r="H10" s="457" t="s">
        <v>122</v>
      </c>
      <c r="I10" s="457"/>
      <c r="J10" s="457"/>
      <c r="K10" s="457"/>
      <c r="L10" s="457"/>
      <c r="M10" s="457"/>
      <c r="N10" s="458"/>
      <c r="P10" s="127"/>
      <c r="Q10" s="128"/>
      <c r="R10" s="128"/>
      <c r="S10" s="129"/>
    </row>
    <row r="11" ht="4.5" customHeight="1" thickBot="1">
      <c r="G11" s="166"/>
    </row>
    <row r="12" spans="2:19" ht="39" customHeight="1" thickBot="1">
      <c r="B12" s="375" t="s">
        <v>179</v>
      </c>
      <c r="C12" s="376"/>
      <c r="D12" s="377"/>
      <c r="E12" s="167"/>
      <c r="F12" s="396" t="s">
        <v>171</v>
      </c>
      <c r="G12" s="397"/>
      <c r="H12" s="396" t="s">
        <v>172</v>
      </c>
      <c r="I12" s="397"/>
      <c r="J12" s="402" t="s">
        <v>173</v>
      </c>
      <c r="K12" s="402" t="s">
        <v>180</v>
      </c>
      <c r="L12" s="405" t="s">
        <v>123</v>
      </c>
      <c r="M12" s="406"/>
      <c r="N12" s="407"/>
      <c r="O12" s="167"/>
      <c r="P12" s="405" t="s">
        <v>124</v>
      </c>
      <c r="Q12" s="406"/>
      <c r="R12" s="406"/>
      <c r="S12" s="407"/>
    </row>
    <row r="13" spans="2:19" ht="12.75">
      <c r="B13" s="392"/>
      <c r="C13" s="378"/>
      <c r="D13" s="379"/>
      <c r="E13" s="167"/>
      <c r="F13" s="398"/>
      <c r="G13" s="399"/>
      <c r="H13" s="398"/>
      <c r="I13" s="399"/>
      <c r="J13" s="403"/>
      <c r="K13" s="403"/>
      <c r="L13" s="375" t="s">
        <v>91</v>
      </c>
      <c r="M13" s="377" t="s">
        <v>126</v>
      </c>
      <c r="N13" s="413" t="s">
        <v>92</v>
      </c>
      <c r="O13" s="167"/>
      <c r="P13" s="375" t="s">
        <v>20</v>
      </c>
      <c r="Q13" s="377"/>
      <c r="R13" s="408" t="s">
        <v>125</v>
      </c>
      <c r="S13" s="409"/>
    </row>
    <row r="14" spans="2:19" ht="13.5" thickBot="1">
      <c r="B14" s="393"/>
      <c r="C14" s="394"/>
      <c r="D14" s="395"/>
      <c r="E14" s="167"/>
      <c r="F14" s="400"/>
      <c r="G14" s="401"/>
      <c r="H14" s="400"/>
      <c r="I14" s="401"/>
      <c r="J14" s="404"/>
      <c r="K14" s="404"/>
      <c r="L14" s="393"/>
      <c r="M14" s="395"/>
      <c r="N14" s="414"/>
      <c r="O14" s="167"/>
      <c r="P14" s="393"/>
      <c r="Q14" s="395"/>
      <c r="R14" s="146" t="s">
        <v>19</v>
      </c>
      <c r="S14" s="147" t="s">
        <v>18</v>
      </c>
    </row>
    <row r="15" spans="2:19" ht="12.75">
      <c r="B15" s="141"/>
      <c r="C15" s="141"/>
      <c r="D15" s="141"/>
      <c r="F15" s="141"/>
      <c r="G15" s="141"/>
      <c r="H15" s="130"/>
      <c r="I15" s="130"/>
      <c r="J15" s="130"/>
      <c r="K15" s="130"/>
      <c r="L15" s="130"/>
      <c r="M15" s="130"/>
      <c r="N15" s="130"/>
      <c r="P15" s="130"/>
      <c r="Q15" s="130"/>
      <c r="R15" s="130"/>
      <c r="S15" s="130"/>
    </row>
    <row r="16" spans="2:4" ht="14.25">
      <c r="B16" s="168" t="s">
        <v>127</v>
      </c>
      <c r="C16" s="168" t="s">
        <v>133</v>
      </c>
      <c r="D16" s="168" t="s">
        <v>22</v>
      </c>
    </row>
    <row r="17" spans="2:19" ht="15">
      <c r="B17" s="140">
        <v>400620.12</v>
      </c>
      <c r="C17" s="140">
        <v>10000</v>
      </c>
      <c r="D17" s="140">
        <f>B17+C17</f>
        <v>410620.12</v>
      </c>
      <c r="F17" s="410">
        <v>0.07</v>
      </c>
      <c r="G17" s="410"/>
      <c r="H17" s="411">
        <f>B17*F17</f>
        <v>28043.408400000004</v>
      </c>
      <c r="I17" s="411"/>
      <c r="J17" s="140"/>
      <c r="K17" s="169"/>
      <c r="L17" s="170">
        <f>$H$17*0.3</f>
        <v>8413.02252</v>
      </c>
      <c r="M17" s="170">
        <f>$H$17*0.6</f>
        <v>16826.04504</v>
      </c>
      <c r="N17" s="170">
        <f>$H$17*0.1</f>
        <v>2804.3408400000008</v>
      </c>
      <c r="O17" s="169"/>
      <c r="P17" s="412">
        <v>1</v>
      </c>
      <c r="Q17" s="412"/>
      <c r="R17" s="132">
        <v>0.8</v>
      </c>
      <c r="S17" s="132">
        <f>P17-R17</f>
        <v>0.19999999999999996</v>
      </c>
    </row>
    <row r="18" spans="2:19" ht="15">
      <c r="B18" s="171"/>
      <c r="C18" s="171"/>
      <c r="D18" s="171"/>
      <c r="F18" s="172"/>
      <c r="G18" s="172"/>
      <c r="H18" s="140"/>
      <c r="I18" s="140"/>
      <c r="J18" s="140"/>
      <c r="K18" s="169"/>
      <c r="L18" s="170"/>
      <c r="M18" s="170"/>
      <c r="N18" s="170"/>
      <c r="O18" s="169"/>
      <c r="P18" s="137"/>
      <c r="Q18" s="137"/>
      <c r="R18" s="133"/>
      <c r="S18" s="133"/>
    </row>
    <row r="19" spans="2:19" ht="15">
      <c r="B19" s="173"/>
      <c r="C19" s="174" t="s">
        <v>128</v>
      </c>
      <c r="D19" s="169"/>
      <c r="E19" s="169"/>
      <c r="F19" s="410"/>
      <c r="G19" s="410"/>
      <c r="H19" s="411">
        <f>D18*F19</f>
        <v>0</v>
      </c>
      <c r="I19" s="411"/>
      <c r="J19" s="169"/>
      <c r="K19" s="169"/>
      <c r="L19" s="170"/>
      <c r="M19" s="170"/>
      <c r="N19" s="170"/>
      <c r="O19" s="169"/>
      <c r="P19" s="169"/>
      <c r="Q19" s="169"/>
      <c r="R19" s="131"/>
      <c r="S19" s="131"/>
    </row>
    <row r="20" spans="2:19" ht="15">
      <c r="B20" s="173"/>
      <c r="C20" s="174"/>
      <c r="D20" s="169" t="s">
        <v>129</v>
      </c>
      <c r="E20" s="169"/>
      <c r="F20" s="410"/>
      <c r="G20" s="410"/>
      <c r="H20" s="411">
        <f>+C17*F17</f>
        <v>700.0000000000001</v>
      </c>
      <c r="I20" s="411"/>
      <c r="J20" s="169"/>
      <c r="K20" s="169"/>
      <c r="L20" s="170">
        <f>H20*0.3</f>
        <v>210.00000000000003</v>
      </c>
      <c r="M20" s="170">
        <f>H20*0.6</f>
        <v>420.00000000000006</v>
      </c>
      <c r="N20" s="170">
        <f>H20*0.1</f>
        <v>70.00000000000001</v>
      </c>
      <c r="O20" s="169"/>
      <c r="P20" s="169"/>
      <c r="Q20" s="169"/>
      <c r="R20" s="131"/>
      <c r="S20" s="131"/>
    </row>
    <row r="21" spans="3:19" ht="15">
      <c r="C21" s="169"/>
      <c r="D21" s="169" t="s">
        <v>130</v>
      </c>
      <c r="E21" s="169"/>
      <c r="F21" s="410"/>
      <c r="G21" s="410"/>
      <c r="H21" s="411"/>
      <c r="I21" s="411"/>
      <c r="J21" s="169"/>
      <c r="K21" s="169"/>
      <c r="L21" s="170">
        <f>H21*0.3</f>
        <v>0</v>
      </c>
      <c r="M21" s="170">
        <f>H21*0.6</f>
        <v>0</v>
      </c>
      <c r="N21" s="170">
        <f>H21*0.1</f>
        <v>0</v>
      </c>
      <c r="O21" s="169"/>
      <c r="P21" s="169"/>
      <c r="Q21" s="169"/>
      <c r="R21" s="131"/>
      <c r="S21" s="131"/>
    </row>
    <row r="22" spans="3:19" ht="15">
      <c r="C22" s="169"/>
      <c r="D22" s="175" t="s">
        <v>139</v>
      </c>
      <c r="E22" s="169"/>
      <c r="F22" s="410"/>
      <c r="G22" s="410"/>
      <c r="H22" s="411">
        <f>SUM(H20:I21)</f>
        <v>700.0000000000001</v>
      </c>
      <c r="I22" s="411"/>
      <c r="J22" s="169">
        <f>SUM(J20:J21)</f>
        <v>0</v>
      </c>
      <c r="K22" s="169"/>
      <c r="L22" s="170">
        <f>SUM(L20:L21)</f>
        <v>210.00000000000003</v>
      </c>
      <c r="M22" s="170">
        <f>SUM(M20:M21)</f>
        <v>420.00000000000006</v>
      </c>
      <c r="N22" s="170">
        <f>SUM(N20:N21)</f>
        <v>70.00000000000001</v>
      </c>
      <c r="O22" s="169"/>
      <c r="P22" s="137"/>
      <c r="Q22" s="137"/>
      <c r="R22" s="133"/>
      <c r="S22" s="133"/>
    </row>
    <row r="23" spans="3:19" ht="15">
      <c r="C23" s="169"/>
      <c r="D23" s="169"/>
      <c r="E23" s="169"/>
      <c r="F23" s="169"/>
      <c r="G23" s="169"/>
      <c r="H23" s="140"/>
      <c r="I23" s="140"/>
      <c r="J23" s="169"/>
      <c r="K23" s="169"/>
      <c r="L23" s="170"/>
      <c r="M23" s="170"/>
      <c r="N23" s="170"/>
      <c r="O23" s="169"/>
      <c r="P23" s="137"/>
      <c r="Q23" s="137"/>
      <c r="R23" s="133"/>
      <c r="S23" s="133"/>
    </row>
    <row r="24" spans="3:19" ht="15">
      <c r="C24" s="169"/>
      <c r="D24" s="169" t="s">
        <v>140</v>
      </c>
      <c r="E24" s="169"/>
      <c r="F24" s="418" t="s">
        <v>137</v>
      </c>
      <c r="G24" s="419"/>
      <c r="H24" s="411">
        <f>+H17+H22</f>
        <v>28743.408400000004</v>
      </c>
      <c r="I24" s="411"/>
      <c r="J24" s="140">
        <f>+J22+J17</f>
        <v>0</v>
      </c>
      <c r="K24" s="140" t="e">
        <f>J24*#REF!</f>
        <v>#REF!</v>
      </c>
      <c r="L24" s="170">
        <f>+L17+L22</f>
        <v>8623.02252</v>
      </c>
      <c r="M24" s="170">
        <f>+M17+M22</f>
        <v>17246.04504</v>
      </c>
      <c r="N24" s="170">
        <f>+N17+N22</f>
        <v>2874.3408400000008</v>
      </c>
      <c r="O24" s="169"/>
      <c r="P24" s="169"/>
      <c r="Q24" s="169"/>
      <c r="R24" s="131"/>
      <c r="S24" s="131"/>
    </row>
    <row r="25" spans="3:19" ht="15">
      <c r="C25" s="169"/>
      <c r="D25" s="169"/>
      <c r="E25" s="169"/>
      <c r="F25" s="420"/>
      <c r="G25" s="421"/>
      <c r="H25" s="169"/>
      <c r="I25" s="169"/>
      <c r="J25" s="169"/>
      <c r="K25" s="169"/>
      <c r="L25" s="169"/>
      <c r="M25" s="170"/>
      <c r="N25" s="170"/>
      <c r="O25" s="169"/>
      <c r="P25" s="169"/>
      <c r="Q25" s="169"/>
      <c r="R25" s="169"/>
      <c r="S25" s="169"/>
    </row>
    <row r="26" spans="3:11" ht="15">
      <c r="C26" s="169"/>
      <c r="D26" s="169"/>
      <c r="E26" s="169"/>
      <c r="F26" s="169"/>
      <c r="G26" s="169"/>
      <c r="H26" s="169"/>
      <c r="I26" s="169"/>
      <c r="K26" s="171"/>
    </row>
    <row r="27" spans="3:13" ht="15">
      <c r="C27" s="169"/>
      <c r="D27" s="169"/>
      <c r="E27" s="169"/>
      <c r="F27" s="169"/>
      <c r="G27" s="169"/>
      <c r="H27" s="169"/>
      <c r="I27" s="169"/>
      <c r="K27" s="171" t="e">
        <f>K24-K26</f>
        <v>#REF!</v>
      </c>
      <c r="M27" s="176"/>
    </row>
    <row r="28" ht="13.5" thickBot="1"/>
    <row r="29" spans="2:12" ht="24.75" customHeight="1" thickBot="1">
      <c r="B29" s="415" t="s">
        <v>63</v>
      </c>
      <c r="C29" s="416"/>
      <c r="D29" s="417"/>
      <c r="F29" s="405" t="s">
        <v>147</v>
      </c>
      <c r="G29" s="406"/>
      <c r="H29" s="406"/>
      <c r="I29" s="406"/>
      <c r="J29" s="407"/>
      <c r="K29" s="415" t="s">
        <v>174</v>
      </c>
      <c r="L29" s="417"/>
    </row>
    <row r="30" spans="2:12" ht="15">
      <c r="B30" s="422" t="s">
        <v>134</v>
      </c>
      <c r="C30" s="422"/>
      <c r="D30" s="422"/>
      <c r="F30" s="423"/>
      <c r="G30" s="423"/>
      <c r="H30" s="424"/>
      <c r="I30" s="424"/>
      <c r="J30" s="139"/>
      <c r="K30" s="411"/>
      <c r="L30" s="411"/>
    </row>
    <row r="31" spans="2:12" ht="18">
      <c r="B31" s="422" t="s">
        <v>135</v>
      </c>
      <c r="C31" s="422"/>
      <c r="D31" s="422"/>
      <c r="F31" s="425">
        <f>+S17</f>
        <v>0.19999999999999996</v>
      </c>
      <c r="G31" s="425"/>
      <c r="H31" s="426">
        <f>+M17</f>
        <v>16826.04504</v>
      </c>
      <c r="I31" s="426"/>
      <c r="J31" s="134" t="s">
        <v>138</v>
      </c>
      <c r="K31" s="411">
        <f>M17*S17</f>
        <v>3365.2090079999994</v>
      </c>
      <c r="L31" s="411"/>
    </row>
    <row r="32" spans="2:12" ht="18">
      <c r="B32" s="138"/>
      <c r="C32" s="138"/>
      <c r="D32" s="138"/>
      <c r="F32" s="425">
        <f>+S17</f>
        <v>0.19999999999999996</v>
      </c>
      <c r="G32" s="425"/>
      <c r="H32" s="426">
        <f>+M22</f>
        <v>420.00000000000006</v>
      </c>
      <c r="I32" s="426"/>
      <c r="J32" s="134" t="s">
        <v>138</v>
      </c>
      <c r="K32" s="411">
        <f>+S17*M22</f>
        <v>83.99999999999999</v>
      </c>
      <c r="L32" s="411"/>
    </row>
    <row r="33" spans="2:12" ht="15">
      <c r="B33" s="422" t="s">
        <v>136</v>
      </c>
      <c r="C33" s="422"/>
      <c r="D33" s="422"/>
      <c r="F33" s="423"/>
      <c r="G33" s="423"/>
      <c r="H33" s="427"/>
      <c r="I33" s="427"/>
      <c r="J33" s="139"/>
      <c r="K33" s="411"/>
      <c r="L33" s="411"/>
    </row>
    <row r="34" spans="2:12" ht="15" hidden="1">
      <c r="B34" s="428"/>
      <c r="C34" s="428"/>
      <c r="D34" s="428"/>
      <c r="F34" s="423"/>
      <c r="G34" s="423"/>
      <c r="H34" s="427">
        <f>R24</f>
        <v>0</v>
      </c>
      <c r="I34" s="427"/>
      <c r="J34" s="139">
        <f>F34*H34</f>
        <v>0</v>
      </c>
      <c r="K34" s="411"/>
      <c r="L34" s="411"/>
    </row>
    <row r="35" spans="2:12" ht="15" hidden="1">
      <c r="B35" s="428"/>
      <c r="C35" s="428"/>
      <c r="D35" s="428"/>
      <c r="F35" s="423"/>
      <c r="G35" s="423"/>
      <c r="H35" s="427">
        <f>R20</f>
        <v>0</v>
      </c>
      <c r="I35" s="427"/>
      <c r="J35" s="139">
        <f>F35*H35</f>
        <v>0</v>
      </c>
      <c r="K35" s="411"/>
      <c r="L35" s="411"/>
    </row>
    <row r="36" spans="2:12" ht="15" hidden="1">
      <c r="B36" s="428"/>
      <c r="C36" s="428"/>
      <c r="D36" s="428"/>
      <c r="F36" s="423"/>
      <c r="G36" s="423"/>
      <c r="H36" s="427"/>
      <c r="I36" s="427"/>
      <c r="J36" s="139"/>
      <c r="K36" s="411"/>
      <c r="L36" s="411"/>
    </row>
    <row r="37" spans="2:12" ht="15" hidden="1">
      <c r="B37" s="428"/>
      <c r="C37" s="428"/>
      <c r="D37" s="428"/>
      <c r="F37" s="423"/>
      <c r="G37" s="423"/>
      <c r="H37" s="427"/>
      <c r="I37" s="427"/>
      <c r="J37" s="139"/>
      <c r="K37" s="411"/>
      <c r="L37" s="411"/>
    </row>
    <row r="38" spans="2:12" ht="15" hidden="1">
      <c r="B38" s="428"/>
      <c r="C38" s="428"/>
      <c r="D38" s="428"/>
      <c r="F38" s="423"/>
      <c r="G38" s="423"/>
      <c r="H38" s="427">
        <f>R21</f>
        <v>0</v>
      </c>
      <c r="I38" s="427"/>
      <c r="J38" s="139">
        <f>F38*H38</f>
        <v>0</v>
      </c>
      <c r="K38" s="411"/>
      <c r="L38" s="411"/>
    </row>
    <row r="39" spans="2:12" ht="15" hidden="1">
      <c r="B39" s="428"/>
      <c r="C39" s="428"/>
      <c r="D39" s="428"/>
      <c r="F39" s="422"/>
      <c r="G39" s="422"/>
      <c r="H39" s="427"/>
      <c r="I39" s="427"/>
      <c r="J39" s="139"/>
      <c r="K39" s="411"/>
      <c r="L39" s="411"/>
    </row>
    <row r="40" spans="2:12" ht="15">
      <c r="B40" s="169"/>
      <c r="C40" s="169"/>
      <c r="D40" s="175" t="s">
        <v>22</v>
      </c>
      <c r="K40" s="411">
        <f>SUM(K30:K39)</f>
        <v>3449.2090079999994</v>
      </c>
      <c r="L40" s="411"/>
    </row>
    <row r="41" ht="18" customHeight="1"/>
    <row r="42" spans="2:3" ht="17.25" customHeight="1">
      <c r="B42" s="177" t="s">
        <v>64</v>
      </c>
      <c r="C42" s="166"/>
    </row>
    <row r="43" spans="6:11" ht="13.5" thickBot="1">
      <c r="F43" s="155"/>
      <c r="G43" s="155"/>
      <c r="H43" s="155"/>
      <c r="I43" s="155"/>
      <c r="J43" s="155"/>
      <c r="K43" s="155"/>
    </row>
    <row r="44" spans="2:19" ht="14.25" customHeight="1">
      <c r="B44" s="460" t="s">
        <v>131</v>
      </c>
      <c r="C44" s="429" t="s">
        <v>29</v>
      </c>
      <c r="D44" s="430"/>
      <c r="E44" s="169"/>
      <c r="F44" s="437" t="s">
        <v>13</v>
      </c>
      <c r="G44" s="439"/>
      <c r="H44" s="437" t="s">
        <v>67</v>
      </c>
      <c r="I44" s="438"/>
      <c r="J44" s="439"/>
      <c r="K44" s="437" t="s">
        <v>68</v>
      </c>
      <c r="L44" s="439"/>
      <c r="M44" s="460" t="s">
        <v>69</v>
      </c>
      <c r="N44" s="437" t="s">
        <v>70</v>
      </c>
      <c r="O44" s="438"/>
      <c r="P44" s="439"/>
      <c r="Q44" s="437" t="s">
        <v>132</v>
      </c>
      <c r="R44" s="438"/>
      <c r="S44" s="439"/>
    </row>
    <row r="45" spans="2:19" ht="14.25" customHeight="1" thickBot="1">
      <c r="B45" s="461"/>
      <c r="C45" s="184" t="s">
        <v>141</v>
      </c>
      <c r="D45" s="185" t="s">
        <v>142</v>
      </c>
      <c r="E45" s="169"/>
      <c r="F45" s="440"/>
      <c r="G45" s="442"/>
      <c r="H45" s="440"/>
      <c r="I45" s="441"/>
      <c r="J45" s="442"/>
      <c r="K45" s="440"/>
      <c r="L45" s="442"/>
      <c r="M45" s="461"/>
      <c r="N45" s="440"/>
      <c r="O45" s="441"/>
      <c r="P45" s="442"/>
      <c r="Q45" s="440"/>
      <c r="R45" s="441"/>
      <c r="S45" s="442"/>
    </row>
    <row r="46" spans="2:17" ht="15">
      <c r="B46" s="178" t="s">
        <v>71</v>
      </c>
      <c r="C46" s="434"/>
      <c r="D46" s="434"/>
      <c r="E46" s="169"/>
      <c r="F46" s="435" t="e">
        <f>+#REF!</f>
        <v>#REF!</v>
      </c>
      <c r="G46" s="435"/>
      <c r="H46" s="435" t="e">
        <f>F46</f>
        <v>#REF!</v>
      </c>
      <c r="I46" s="435"/>
      <c r="J46" s="435"/>
      <c r="K46" s="435" t="e">
        <f>IF($C$17=0,$H$17-H46,$H$24-H46)</f>
        <v>#REF!</v>
      </c>
      <c r="L46" s="435"/>
      <c r="M46" s="179" t="e">
        <f>+#REF!</f>
        <v>#REF!</v>
      </c>
      <c r="N46" s="436" t="e">
        <f>M46</f>
        <v>#REF!</v>
      </c>
      <c r="O46" s="436"/>
      <c r="P46" s="436"/>
      <c r="Q46" s="169"/>
    </row>
    <row r="47" spans="2:17" ht="15">
      <c r="B47" s="180" t="s">
        <v>143</v>
      </c>
      <c r="C47" s="181"/>
      <c r="D47" s="181"/>
      <c r="E47" s="170">
        <f>+K40</f>
        <v>3449.2090079999994</v>
      </c>
      <c r="F47" s="435"/>
      <c r="G47" s="435"/>
      <c r="H47" s="435">
        <f aca="true" t="shared" si="0" ref="H47:H53">IF(F47=0,0,F47+H46)</f>
        <v>0</v>
      </c>
      <c r="I47" s="435"/>
      <c r="J47" s="435"/>
      <c r="K47" s="435">
        <f>IF(H47=0,0,(IF($C$17=0,$H$17-H47,$H$24-H47)))</f>
        <v>0</v>
      </c>
      <c r="L47" s="435"/>
      <c r="M47" s="179"/>
      <c r="N47" s="436"/>
      <c r="O47" s="436"/>
      <c r="P47" s="436"/>
      <c r="Q47" s="169"/>
    </row>
    <row r="48" spans="2:16" ht="15">
      <c r="B48" s="180" t="s">
        <v>144</v>
      </c>
      <c r="C48" s="181"/>
      <c r="D48" s="181"/>
      <c r="F48" s="435"/>
      <c r="G48" s="435"/>
      <c r="H48" s="435">
        <f t="shared" si="0"/>
        <v>0</v>
      </c>
      <c r="I48" s="435"/>
      <c r="J48" s="435"/>
      <c r="K48" s="435">
        <f aca="true" t="shared" si="1" ref="K48:K53">IF(H48=0,0,(IF($C$17=0,$H$17-H48,$H$24-H48)))</f>
        <v>0</v>
      </c>
      <c r="L48" s="435"/>
      <c r="M48" s="179"/>
      <c r="N48" s="436"/>
      <c r="O48" s="436"/>
      <c r="P48" s="436"/>
    </row>
    <row r="49" spans="2:16" ht="15.75">
      <c r="B49" s="180" t="s">
        <v>146</v>
      </c>
      <c r="C49" s="181"/>
      <c r="D49" s="181"/>
      <c r="F49" s="435"/>
      <c r="G49" s="435"/>
      <c r="H49" s="435">
        <f t="shared" si="0"/>
        <v>0</v>
      </c>
      <c r="I49" s="435"/>
      <c r="J49" s="435"/>
      <c r="K49" s="435">
        <f t="shared" si="1"/>
        <v>0</v>
      </c>
      <c r="L49" s="435"/>
      <c r="M49" s="179"/>
      <c r="N49" s="443"/>
      <c r="O49" s="443"/>
      <c r="P49" s="443"/>
    </row>
    <row r="50" spans="2:16" ht="15">
      <c r="B50" s="180" t="s">
        <v>148</v>
      </c>
      <c r="C50" s="181"/>
      <c r="D50" s="181"/>
      <c r="F50" s="435"/>
      <c r="G50" s="435"/>
      <c r="H50" s="435">
        <f t="shared" si="0"/>
        <v>0</v>
      </c>
      <c r="I50" s="435"/>
      <c r="J50" s="435"/>
      <c r="K50" s="435">
        <f t="shared" si="1"/>
        <v>0</v>
      </c>
      <c r="L50" s="435"/>
      <c r="M50" s="179">
        <f>IF($C$17=0,F50/$H$17*100,F50/$H$24*100)</f>
        <v>0</v>
      </c>
      <c r="N50" s="436">
        <f>IF(M50=0,0,N49+M50)</f>
        <v>0</v>
      </c>
      <c r="O50" s="436"/>
      <c r="P50" s="436"/>
    </row>
    <row r="51" spans="2:16" ht="15">
      <c r="B51" s="182"/>
      <c r="F51" s="444"/>
      <c r="G51" s="444"/>
      <c r="H51" s="435">
        <f t="shared" si="0"/>
        <v>0</v>
      </c>
      <c r="I51" s="435"/>
      <c r="J51" s="435"/>
      <c r="K51" s="435">
        <f t="shared" si="1"/>
        <v>0</v>
      </c>
      <c r="L51" s="435"/>
      <c r="M51" s="179"/>
      <c r="N51" s="436">
        <f>IF(M51=0,0,N50+M51)</f>
        <v>0</v>
      </c>
      <c r="O51" s="436"/>
      <c r="P51" s="436"/>
    </row>
    <row r="52" spans="2:16" ht="15">
      <c r="B52" s="182"/>
      <c r="F52" s="444"/>
      <c r="G52" s="444"/>
      <c r="H52" s="435">
        <f t="shared" si="0"/>
        <v>0</v>
      </c>
      <c r="I52" s="435"/>
      <c r="J52" s="435"/>
      <c r="K52" s="435">
        <f t="shared" si="1"/>
        <v>0</v>
      </c>
      <c r="L52" s="435"/>
      <c r="M52" s="179"/>
      <c r="N52" s="436">
        <f>IF(M52=0,0,N51+M52)</f>
        <v>0</v>
      </c>
      <c r="O52" s="436"/>
      <c r="P52" s="436"/>
    </row>
    <row r="53" spans="2:16" ht="15">
      <c r="B53" s="459" t="s">
        <v>145</v>
      </c>
      <c r="C53" s="459"/>
      <c r="D53" s="459"/>
      <c r="F53" s="444"/>
      <c r="G53" s="444"/>
      <c r="H53" s="435">
        <f t="shared" si="0"/>
        <v>0</v>
      </c>
      <c r="I53" s="435"/>
      <c r="J53" s="435"/>
      <c r="K53" s="435">
        <f t="shared" si="1"/>
        <v>0</v>
      </c>
      <c r="L53" s="435"/>
      <c r="M53" s="179">
        <f>IF($C$17=0,F53/$H$17*100,F53/$H$24*100)</f>
        <v>0</v>
      </c>
      <c r="N53" s="436">
        <f>IF(M53=0,0,N52+M53)</f>
        <v>0</v>
      </c>
      <c r="O53" s="436"/>
      <c r="P53" s="436"/>
    </row>
    <row r="54" ht="12.75">
      <c r="J54" s="166"/>
    </row>
    <row r="55" ht="12.75" hidden="1">
      <c r="J55" s="183"/>
    </row>
    <row r="56" spans="2:19" s="123" customFormat="1" ht="37.5" customHeight="1">
      <c r="B56" s="145"/>
      <c r="C56" s="422" t="s">
        <v>175</v>
      </c>
      <c r="D56" s="422"/>
      <c r="E56" s="422"/>
      <c r="F56" s="422"/>
      <c r="G56" s="422"/>
      <c r="H56" s="422"/>
      <c r="I56" s="422"/>
      <c r="J56" s="422"/>
      <c r="K56" s="145"/>
      <c r="L56" s="431" t="s">
        <v>176</v>
      </c>
      <c r="M56" s="422"/>
      <c r="N56" s="422"/>
      <c r="O56" s="422"/>
      <c r="P56" s="422"/>
      <c r="Q56" s="422"/>
      <c r="R56" s="422"/>
      <c r="S56" s="422"/>
    </row>
    <row r="57" spans="3:19" s="123" customFormat="1" ht="12.75">
      <c r="C57" s="432"/>
      <c r="D57" s="432"/>
      <c r="E57" s="432"/>
      <c r="F57" s="432"/>
      <c r="G57" s="432"/>
      <c r="H57" s="432"/>
      <c r="I57" s="432"/>
      <c r="J57" s="432"/>
      <c r="L57" s="432"/>
      <c r="M57" s="432"/>
      <c r="N57" s="432"/>
      <c r="O57" s="432"/>
      <c r="P57" s="432"/>
      <c r="Q57" s="432"/>
      <c r="R57" s="432"/>
      <c r="S57" s="432"/>
    </row>
    <row r="58" spans="3:19" s="123" customFormat="1" ht="12.75">
      <c r="C58" s="432"/>
      <c r="D58" s="432"/>
      <c r="E58" s="432"/>
      <c r="F58" s="432"/>
      <c r="G58" s="432"/>
      <c r="H58" s="432"/>
      <c r="I58" s="432"/>
      <c r="J58" s="432"/>
      <c r="L58" s="432"/>
      <c r="M58" s="432"/>
      <c r="N58" s="432"/>
      <c r="O58" s="432"/>
      <c r="P58" s="432"/>
      <c r="Q58" s="432"/>
      <c r="R58" s="432"/>
      <c r="S58" s="432"/>
    </row>
    <row r="59" spans="3:19" s="123" customFormat="1" ht="12.75">
      <c r="C59" s="432"/>
      <c r="D59" s="432"/>
      <c r="E59" s="432"/>
      <c r="F59" s="432"/>
      <c r="G59" s="432"/>
      <c r="H59" s="432"/>
      <c r="I59" s="432"/>
      <c r="J59" s="432"/>
      <c r="L59" s="432"/>
      <c r="M59" s="432"/>
      <c r="N59" s="432"/>
      <c r="O59" s="432"/>
      <c r="P59" s="432"/>
      <c r="Q59" s="432"/>
      <c r="R59" s="432"/>
      <c r="S59" s="432"/>
    </row>
    <row r="60" spans="3:19" s="123" customFormat="1" ht="12.75">
      <c r="C60" s="433"/>
      <c r="D60" s="433"/>
      <c r="E60" s="433"/>
      <c r="F60" s="433"/>
      <c r="G60" s="433"/>
      <c r="H60" s="433"/>
      <c r="I60" s="433"/>
      <c r="J60" s="433"/>
      <c r="L60" s="433"/>
      <c r="M60" s="433"/>
      <c r="N60" s="433"/>
      <c r="O60" s="433"/>
      <c r="P60" s="433"/>
      <c r="Q60" s="433"/>
      <c r="R60" s="433"/>
      <c r="S60" s="433"/>
    </row>
    <row r="61" spans="3:19" s="123" customFormat="1" ht="50.25" customHeight="1">
      <c r="C61" s="422" t="s">
        <v>177</v>
      </c>
      <c r="D61" s="422"/>
      <c r="E61" s="422"/>
      <c r="F61" s="422"/>
      <c r="G61" s="422"/>
      <c r="H61" s="422"/>
      <c r="I61" s="422"/>
      <c r="J61" s="422"/>
      <c r="L61" s="431" t="s">
        <v>178</v>
      </c>
      <c r="M61" s="422"/>
      <c r="N61" s="422"/>
      <c r="O61" s="422"/>
      <c r="P61" s="422"/>
      <c r="Q61" s="422"/>
      <c r="R61" s="422"/>
      <c r="S61" s="422"/>
    </row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/>
    <row r="73" ht="12.75"/>
  </sheetData>
  <sheetProtection insertColumns="0" insertRows="0"/>
  <mergeCells count="133">
    <mergeCell ref="C61:J61"/>
    <mergeCell ref="L61:S61"/>
    <mergeCell ref="B53:D53"/>
    <mergeCell ref="B44:B45"/>
    <mergeCell ref="F44:G45"/>
    <mergeCell ref="H44:J45"/>
    <mergeCell ref="K44:L45"/>
    <mergeCell ref="M44:M45"/>
    <mergeCell ref="N44:P45"/>
    <mergeCell ref="F53:G53"/>
    <mergeCell ref="R4:S4"/>
    <mergeCell ref="F6:G6"/>
    <mergeCell ref="H6:N6"/>
    <mergeCell ref="F7:G9"/>
    <mergeCell ref="H7:N9"/>
    <mergeCell ref="F10:G10"/>
    <mergeCell ref="H10:N10"/>
    <mergeCell ref="F51:G51"/>
    <mergeCell ref="H51:J51"/>
    <mergeCell ref="K51:L51"/>
    <mergeCell ref="N51:P51"/>
    <mergeCell ref="F52:G52"/>
    <mergeCell ref="H52:J52"/>
    <mergeCell ref="K52:L52"/>
    <mergeCell ref="H50:J50"/>
    <mergeCell ref="K50:L50"/>
    <mergeCell ref="N50:P50"/>
    <mergeCell ref="H53:J53"/>
    <mergeCell ref="K53:L53"/>
    <mergeCell ref="N53:P53"/>
    <mergeCell ref="F48:G48"/>
    <mergeCell ref="H48:J48"/>
    <mergeCell ref="K48:L48"/>
    <mergeCell ref="N48:P48"/>
    <mergeCell ref="N52:P52"/>
    <mergeCell ref="F49:G49"/>
    <mergeCell ref="H49:J49"/>
    <mergeCell ref="K49:L49"/>
    <mergeCell ref="N49:P49"/>
    <mergeCell ref="F50:G50"/>
    <mergeCell ref="N46:P46"/>
    <mergeCell ref="Q44:S45"/>
    <mergeCell ref="F47:G47"/>
    <mergeCell ref="H47:J47"/>
    <mergeCell ref="K47:L47"/>
    <mergeCell ref="N47:P47"/>
    <mergeCell ref="K40:L40"/>
    <mergeCell ref="C44:D44"/>
    <mergeCell ref="C56:J56"/>
    <mergeCell ref="L56:S56"/>
    <mergeCell ref="C57:J60"/>
    <mergeCell ref="L57:S60"/>
    <mergeCell ref="C46:D46"/>
    <mergeCell ref="F46:G46"/>
    <mergeCell ref="H46:J46"/>
    <mergeCell ref="K46:L46"/>
    <mergeCell ref="B38:D38"/>
    <mergeCell ref="F38:G38"/>
    <mergeCell ref="H38:I38"/>
    <mergeCell ref="K38:L38"/>
    <mergeCell ref="B39:D39"/>
    <mergeCell ref="F39:G39"/>
    <mergeCell ref="H39:I39"/>
    <mergeCell ref="K39:L39"/>
    <mergeCell ref="B36:D36"/>
    <mergeCell ref="F36:G36"/>
    <mergeCell ref="H36:I36"/>
    <mergeCell ref="K36:L36"/>
    <mergeCell ref="B37:D37"/>
    <mergeCell ref="F37:G37"/>
    <mergeCell ref="H37:I37"/>
    <mergeCell ref="K37:L37"/>
    <mergeCell ref="B34:D34"/>
    <mergeCell ref="F34:G34"/>
    <mergeCell ref="H34:I34"/>
    <mergeCell ref="K34:L34"/>
    <mergeCell ref="B35:D35"/>
    <mergeCell ref="F35:G35"/>
    <mergeCell ref="H35:I35"/>
    <mergeCell ref="K35:L35"/>
    <mergeCell ref="F32:G32"/>
    <mergeCell ref="H32:I32"/>
    <mergeCell ref="K32:L32"/>
    <mergeCell ref="B33:D33"/>
    <mergeCell ref="F33:G33"/>
    <mergeCell ref="H33:I33"/>
    <mergeCell ref="K33:L33"/>
    <mergeCell ref="K29:L29"/>
    <mergeCell ref="B30:D30"/>
    <mergeCell ref="F30:G30"/>
    <mergeCell ref="H30:I30"/>
    <mergeCell ref="K30:L30"/>
    <mergeCell ref="B31:D31"/>
    <mergeCell ref="F31:G31"/>
    <mergeCell ref="H31:I31"/>
    <mergeCell ref="K31:L31"/>
    <mergeCell ref="F22:G22"/>
    <mergeCell ref="H22:I22"/>
    <mergeCell ref="H24:I24"/>
    <mergeCell ref="B29:D29"/>
    <mergeCell ref="F29:J29"/>
    <mergeCell ref="F24:G25"/>
    <mergeCell ref="F19:G19"/>
    <mergeCell ref="H19:I19"/>
    <mergeCell ref="F20:G20"/>
    <mergeCell ref="H20:I20"/>
    <mergeCell ref="F21:G21"/>
    <mergeCell ref="H21:I21"/>
    <mergeCell ref="P12:S12"/>
    <mergeCell ref="P13:Q14"/>
    <mergeCell ref="R13:S13"/>
    <mergeCell ref="F17:G17"/>
    <mergeCell ref="H17:I17"/>
    <mergeCell ref="P17:Q17"/>
    <mergeCell ref="L13:L14"/>
    <mergeCell ref="M13:M14"/>
    <mergeCell ref="N13:N14"/>
    <mergeCell ref="B12:D14"/>
    <mergeCell ref="F12:G14"/>
    <mergeCell ref="H12:I14"/>
    <mergeCell ref="J12:J14"/>
    <mergeCell ref="K12:K14"/>
    <mergeCell ref="L12:N12"/>
    <mergeCell ref="G2:N2"/>
    <mergeCell ref="P6:R6"/>
    <mergeCell ref="P7:S7"/>
    <mergeCell ref="Q8:S8"/>
    <mergeCell ref="P2:Q2"/>
    <mergeCell ref="R2:S2"/>
    <mergeCell ref="G3:N3"/>
    <mergeCell ref="P3:Q3"/>
    <mergeCell ref="R3:S3"/>
    <mergeCell ref="G4:N4"/>
  </mergeCells>
  <printOptions horizontalCentered="1" verticalCentered="1"/>
  <pageMargins left="0" right="0.2362204724409449" top="0.2362204724409449" bottom="0.4330708661417323" header="0.31496062992125984" footer="0.31496062992125984"/>
  <pageSetup horizontalDpi="600" verticalDpi="600" orientation="landscape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 DE LEON, GTO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FO-DGOP/DSU-12</dc:title>
  <dc:subject>Estimación de Supervisión de Obra</dc:subject>
  <dc:creator>DGOP</dc:creator>
  <cp:keywords>Formato</cp:keywords>
  <dc:description>v.01 060917
V.02 080621</dc:description>
  <cp:lastModifiedBy>Evelia Martinez Perez</cp:lastModifiedBy>
  <cp:lastPrinted>2022-12-05T21:22:08Z</cp:lastPrinted>
  <dcterms:created xsi:type="dcterms:W3CDTF">1998-03-03T16:19:04Z</dcterms:created>
  <dcterms:modified xsi:type="dcterms:W3CDTF">2022-12-05T21:22:39Z</dcterms:modified>
  <cp:category/>
  <cp:version/>
  <cp:contentType/>
  <cp:contentStatus/>
</cp:coreProperties>
</file>